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987" activeTab="0"/>
  </bookViews>
  <sheets>
    <sheet name="Plan1 (2)" sheetId="1" r:id="rId1"/>
    <sheet name="Planilha1" sheetId="2" r:id="rId2"/>
  </sheets>
  <definedNames>
    <definedName name="_xlnm.Print_Area" localSheetId="0">'Plan1 (2)'!$A$7:$H$61</definedName>
  </definedNames>
  <calcPr fullCalcOnLoad="1"/>
</workbook>
</file>

<file path=xl/sharedStrings.xml><?xml version="1.0" encoding="utf-8"?>
<sst xmlns="http://schemas.openxmlformats.org/spreadsheetml/2006/main" count="162" uniqueCount="120">
  <si>
    <t>AUTARQUIA MUNICIPAL CAMBÉ-PREVIDÊNCIA</t>
  </si>
  <si>
    <t xml:space="preserve">RECEITAS </t>
  </si>
  <si>
    <t xml:space="preserve">DESPESAS </t>
  </si>
  <si>
    <t>Câmara Municipal  - Patronal</t>
  </si>
  <si>
    <t>Aposentadorias</t>
  </si>
  <si>
    <t>Câmara Municipal - Servidor</t>
  </si>
  <si>
    <t xml:space="preserve">Pensões </t>
  </si>
  <si>
    <t>Prefeitura Municipal - Patronal</t>
  </si>
  <si>
    <t>Prefeitura Municipal - Servidor</t>
  </si>
  <si>
    <t>Autarquia Cambé Previdência  - Patronal</t>
  </si>
  <si>
    <t>Autarquia Cambé Previdência - Servidor</t>
  </si>
  <si>
    <t>Inativos e Pensionistas</t>
  </si>
  <si>
    <t>DESPESA EXTRA-ORÇAMENTARIA</t>
  </si>
  <si>
    <t>TOTAL</t>
  </si>
  <si>
    <t>CAIXA ECONÔMICA FEDERAL</t>
  </si>
  <si>
    <t>BANCO DO BRASIL</t>
  </si>
  <si>
    <t>BANCO DE BRASILIA</t>
  </si>
  <si>
    <t>Pensões</t>
  </si>
  <si>
    <t>Controle Interno</t>
  </si>
  <si>
    <t>Contadora CRC 51653 PR</t>
  </si>
  <si>
    <t>RECEITA EXTRA-ORÇAMENTARIA</t>
  </si>
  <si>
    <t>Diretora-Presidente</t>
  </si>
  <si>
    <t>EVOLUÇÃO DAS DISPONIBILIDADES FINANCEIRAS NOS ÚLTIMOS 12 MESES</t>
  </si>
  <si>
    <t xml:space="preserve">BANCO DO BRASIL </t>
  </si>
  <si>
    <t xml:space="preserve">BANCO DE BRASILIA </t>
  </si>
  <si>
    <t xml:space="preserve">ITAÚ UNIBANCO </t>
  </si>
  <si>
    <t>BRADESCO S.A</t>
  </si>
  <si>
    <t>OUTRAS RECEITAS CORRENTES</t>
  </si>
  <si>
    <t>Parcelamentos - PMC</t>
  </si>
  <si>
    <t>Compensação Previdênciária</t>
  </si>
  <si>
    <t>CONTRIBUIÇÕES PREVIDENCIÁRIAS / RECEITAS CORRENTES</t>
  </si>
  <si>
    <t>RECEITAS PATRIMONIAIS</t>
  </si>
  <si>
    <t>OUTRAS DESPESAS CORRENTES</t>
  </si>
  <si>
    <t>PGTO DE BENEFÍCIOS / DESPESAS CORRENTES</t>
  </si>
  <si>
    <t>Despesas Administrativas</t>
  </si>
  <si>
    <t>Concessão de uso a titulo oneroso</t>
  </si>
  <si>
    <t>Aportes - Amortização Déficit Atuarial</t>
  </si>
  <si>
    <t>Outras Receitas</t>
  </si>
  <si>
    <t>OUTROS BENS E DIREITOS</t>
  </si>
  <si>
    <t xml:space="preserve">                                                                                                             CRESCIMENTO DAS DISPONIBILIDADES FINANCEIRAS EM 1 ANO</t>
  </si>
  <si>
    <t>Aporte 2013 :</t>
  </si>
  <si>
    <t>Imóveis:</t>
  </si>
  <si>
    <t>Parcelamentos :</t>
  </si>
  <si>
    <t>Repasses / Consignações</t>
  </si>
  <si>
    <t>Retenções / Consignações</t>
  </si>
  <si>
    <t>Andréia Cristina da Silva</t>
  </si>
  <si>
    <t>Vilson Rico</t>
  </si>
  <si>
    <t>Luciana Kaguiama</t>
  </si>
  <si>
    <t>Outubro/2021</t>
  </si>
  <si>
    <t>Novembro/2021</t>
  </si>
  <si>
    <t>Dezembro/2021</t>
  </si>
  <si>
    <t>Janeiro/2022</t>
  </si>
  <si>
    <t>143,918.188,23</t>
  </si>
  <si>
    <t>Concedidos no mês:</t>
  </si>
  <si>
    <t>Concedidos  no ano:</t>
  </si>
  <si>
    <t>Extintos no ano:</t>
  </si>
  <si>
    <t>Total:</t>
  </si>
  <si>
    <t>Fevereiro/2022</t>
  </si>
  <si>
    <t>Aplicações - Rentabilidades Positivas</t>
  </si>
  <si>
    <t>Aplicações - Rentabilidades Negativas</t>
  </si>
  <si>
    <t>SALDOS BANCÁRIOS -</t>
  </si>
  <si>
    <t>Compensação Previdenciária</t>
  </si>
  <si>
    <t>DEDUÇÕES -RECEITAS PATRIMONIAIS</t>
  </si>
  <si>
    <t xml:space="preserve">RESULTADO MENSAL </t>
  </si>
  <si>
    <t>Março/2022</t>
  </si>
  <si>
    <t>Maio/2022</t>
  </si>
  <si>
    <t>INTERFERENCIA FINANCEIRA</t>
  </si>
  <si>
    <t>DESPESAS ADMINISTRATIVAS</t>
  </si>
  <si>
    <t>Junho/2022</t>
  </si>
  <si>
    <t>Aposentados</t>
  </si>
  <si>
    <t>Pensionistas</t>
  </si>
  <si>
    <t xml:space="preserve">Vigentes no mês em referência: </t>
  </si>
  <si>
    <t xml:space="preserve">Encerramento Dezembro de 2021  </t>
  </si>
  <si>
    <t>Julho/2022</t>
  </si>
  <si>
    <t>Agosto/2022</t>
  </si>
  <si>
    <t>FLUXO DE BENFICIÁRIOS</t>
  </si>
  <si>
    <t>Aposentaodos (A)</t>
  </si>
  <si>
    <t>Pensionistas (P)</t>
  </si>
  <si>
    <t>Total (A+P) :</t>
  </si>
  <si>
    <t>Setembro/2022</t>
  </si>
  <si>
    <t xml:space="preserve">DEMONSTRATIVO FINANCEIRO - SETEMBRO/ 2022 </t>
  </si>
  <si>
    <t>Servidores Ativos - PMC + CMC + Autarquia</t>
  </si>
  <si>
    <t>RENDA FIXA</t>
  </si>
  <si>
    <t>Valor aplicado</t>
  </si>
  <si>
    <t>Posição Atual</t>
  </si>
  <si>
    <t>Política 2022</t>
  </si>
  <si>
    <t>FI 100% títulos TN - Art. 7º, I, "b"</t>
  </si>
  <si>
    <t>FI de Renda Fixa - Art. 7º, III, "a"</t>
  </si>
  <si>
    <t>FI Renda Fixa "Crédito Privado" - Art. 7º, V, "b"</t>
  </si>
  <si>
    <t>Total Renda Fixa</t>
  </si>
  <si>
    <t>RENDA VARIAVEL</t>
  </si>
  <si>
    <t>FI Ações Livre - Art. 8º, I</t>
  </si>
  <si>
    <t>FI Multimercado - Aberto - Art. 10,I</t>
  </si>
  <si>
    <t>Consignados - Art. 12</t>
  </si>
  <si>
    <t>FI em Participações - fechado - Art. II</t>
  </si>
  <si>
    <t>Total Renda Variável</t>
  </si>
  <si>
    <t>TOTAL GERAL</t>
  </si>
  <si>
    <t>MULTIMERC</t>
  </si>
  <si>
    <t>CDI</t>
  </si>
  <si>
    <t>TP</t>
  </si>
  <si>
    <t>FIP</t>
  </si>
  <si>
    <t>IDKA 2</t>
  </si>
  <si>
    <t>IMA-B</t>
  </si>
  <si>
    <t>IMA-B 5+</t>
  </si>
  <si>
    <t>IMA-B5</t>
  </si>
  <si>
    <t>AÇÕES</t>
  </si>
  <si>
    <t>ALOCAÇ</t>
  </si>
  <si>
    <t xml:space="preserve">IPCA </t>
  </si>
  <si>
    <t>Total</t>
  </si>
  <si>
    <t>Disponibilidades</t>
  </si>
  <si>
    <t>Imóveis</t>
  </si>
  <si>
    <t>Total Geral</t>
  </si>
  <si>
    <t>Mês/ano</t>
  </si>
  <si>
    <t>Índice do mês</t>
  </si>
  <si>
    <t>Meta</t>
  </si>
  <si>
    <t>(em %)</t>
  </si>
  <si>
    <t>a.a</t>
  </si>
  <si>
    <t>RELATÓRIO DE GESTÃO  MENSAL</t>
  </si>
  <si>
    <t>Ref. 09/2022</t>
  </si>
  <si>
    <t>Carteira de Investimentos: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</si>
</sst>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_-* #,##0.00_-;\-* #,##0.00_-;_-* \-??_-;_-@_-"/>
    <numFmt numFmtId="172" formatCode="_(&quot;R$ &quot;* #,##0.00_);_(&quot;R$ &quot;* \(#,##0.00\);_(&quot;R$ &quot;* \-??_);_(@_)"/>
    <numFmt numFmtId="173" formatCode="_(* #,##0.00_);_(* \(#,##0.00\);_(* &quot;-&quot;??_);_(@_)"/>
    <numFmt numFmtId="174" formatCode="[$-416]dddd\,\ d&quot; de &quot;mmmm&quot; de &quot;yyyy"/>
    <numFmt numFmtId="175" formatCode="&quot;R$&quot;\ #,##0.00"/>
    <numFmt numFmtId="176" formatCode="&quot;R$&quot;#,##0.00"/>
    <numFmt numFmtId="177" formatCode="&quot;R$ &quot;#,##0.00"/>
    <numFmt numFmtId="178" formatCode="d/mmm"/>
    <numFmt numFmtId="179" formatCode="_-* #,##0.000000_-;\-* #,##0.000000_-;_-* \-??_-;_-@_-"/>
    <numFmt numFmtId="180" formatCode="_-* #,##0.000000000_-;\-* #,##0.000000000_-;_-* \-??_-;_-@_-"/>
    <numFmt numFmtId="181" formatCode="_-&quot;R$&quot;* #,##0.00_-;&quot;-R$&quot;* #,##0.00_-;_-&quot;R$&quot;* \-??_-;_-@_-"/>
  </numFmts>
  <fonts count="76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sz val="9"/>
      <color indexed="10"/>
      <name val="Calibri Light"/>
      <family val="2"/>
    </font>
    <font>
      <b/>
      <sz val="9"/>
      <color indexed="56"/>
      <name val="Calibri Light"/>
      <family val="2"/>
    </font>
    <font>
      <i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sz val="20"/>
      <color indexed="63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Calibri Light"/>
      <family val="2"/>
    </font>
    <font>
      <b/>
      <sz val="9"/>
      <color rgb="FF000000"/>
      <name val="Calibri Light"/>
      <family val="2"/>
    </font>
    <font>
      <sz val="9"/>
      <color rgb="FFFF0000"/>
      <name val="Calibri Light"/>
      <family val="2"/>
    </font>
    <font>
      <b/>
      <sz val="9"/>
      <color rgb="FF002060"/>
      <name val="Calibri Light"/>
      <family val="2"/>
    </font>
    <font>
      <i/>
      <sz val="11"/>
      <color rgb="FF00206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66CC"/>
      </left>
      <right style="thin">
        <color rgb="FF0066CC"/>
      </right>
      <top style="thin">
        <color rgb="FF0066CC"/>
      </top>
      <bottom/>
    </border>
    <border>
      <left style="thin">
        <color rgb="FF0066CC"/>
      </left>
      <right/>
      <top style="thin">
        <color rgb="FF0066CC"/>
      </top>
      <bottom style="thin">
        <color rgb="FF0066CC"/>
      </bottom>
    </border>
    <border>
      <left style="thin">
        <color rgb="FF0066CC"/>
      </left>
      <right style="thin">
        <color rgb="FF0066CC"/>
      </right>
      <top/>
      <bottom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170" fontId="0" fillId="0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Border="0" applyProtection="0">
      <alignment/>
    </xf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1" fillId="0" borderId="0" applyFill="0" applyBorder="0" applyAlignment="0" applyProtection="0"/>
    <xf numFmtId="173" fontId="4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1" fillId="0" borderId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3" fillId="33" borderId="11" xfId="44" applyFont="1" applyFill="1" applyBorder="1">
      <alignment/>
    </xf>
    <xf numFmtId="43" fontId="0" fillId="0" borderId="0" xfId="0" applyNumberFormat="1" applyFont="1" applyAlignment="1">
      <alignment/>
    </xf>
    <xf numFmtId="170" fontId="3" fillId="33" borderId="11" xfId="44" applyFont="1" applyFill="1" applyBorder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10" fontId="3" fillId="33" borderId="0" xfId="51" applyNumberFormat="1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66" fillId="34" borderId="10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6" fillId="34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/>
    </xf>
    <xf numFmtId="0" fontId="66" fillId="33" borderId="12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left"/>
    </xf>
    <xf numFmtId="0" fontId="66" fillId="35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0" fontId="1" fillId="33" borderId="0" xfId="44" applyFont="1" applyFill="1" applyBorder="1">
      <alignment/>
    </xf>
    <xf numFmtId="0" fontId="1" fillId="36" borderId="0" xfId="0" applyFont="1" applyFill="1" applyAlignment="1">
      <alignment/>
    </xf>
    <xf numFmtId="0" fontId="3" fillId="33" borderId="0" xfId="0" applyFont="1" applyFill="1" applyBorder="1" applyAlignment="1">
      <alignment/>
    </xf>
    <xf numFmtId="170" fontId="1" fillId="33" borderId="0" xfId="44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0" fontId="3" fillId="37" borderId="14" xfId="0" applyNumberFormat="1" applyFont="1" applyFill="1" applyBorder="1" applyAlignment="1">
      <alignment/>
    </xf>
    <xf numFmtId="170" fontId="6" fillId="37" borderId="14" xfId="44" applyFont="1" applyFill="1" applyBorder="1">
      <alignment/>
    </xf>
    <xf numFmtId="0" fontId="3" fillId="37" borderId="15" xfId="0" applyFont="1" applyFill="1" applyBorder="1" applyAlignment="1">
      <alignment/>
    </xf>
    <xf numFmtId="170" fontId="1" fillId="37" borderId="16" xfId="44" applyFont="1" applyFill="1" applyBorder="1">
      <alignment/>
    </xf>
    <xf numFmtId="170" fontId="3" fillId="37" borderId="14" xfId="44" applyFont="1" applyFill="1" applyBorder="1">
      <alignment/>
    </xf>
    <xf numFmtId="170" fontId="3" fillId="37" borderId="14" xfId="44" applyFont="1" applyFill="1" applyBorder="1">
      <alignment/>
    </xf>
    <xf numFmtId="0" fontId="1" fillId="37" borderId="16" xfId="0" applyFont="1" applyFill="1" applyBorder="1" applyAlignment="1">
      <alignment/>
    </xf>
    <xf numFmtId="170" fontId="1" fillId="34" borderId="0" xfId="44" applyFont="1" applyFill="1" applyBorder="1">
      <alignment/>
    </xf>
    <xf numFmtId="43" fontId="5" fillId="33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170" fontId="1" fillId="36" borderId="0" xfId="44" applyFont="1" applyFill="1">
      <alignment/>
    </xf>
    <xf numFmtId="0" fontId="3" fillId="36" borderId="0" xfId="0" applyFont="1" applyFill="1" applyAlignment="1">
      <alignment/>
    </xf>
    <xf numFmtId="170" fontId="3" fillId="36" borderId="11" xfId="44" applyFont="1" applyFill="1" applyBorder="1">
      <alignment/>
    </xf>
    <xf numFmtId="0" fontId="5" fillId="36" borderId="0" xfId="0" applyFont="1" applyFill="1" applyAlignment="1">
      <alignment/>
    </xf>
    <xf numFmtId="170" fontId="3" fillId="38" borderId="17" xfId="44" applyFont="1" applyFill="1" applyBorder="1">
      <alignment/>
    </xf>
    <xf numFmtId="17" fontId="1" fillId="33" borderId="0" xfId="0" applyNumberFormat="1" applyFont="1" applyFill="1" applyBorder="1" applyAlignment="1" quotePrefix="1">
      <alignment horizontal="left"/>
    </xf>
    <xf numFmtId="10" fontId="3" fillId="39" borderId="13" xfId="51" applyNumberFormat="1" applyFont="1" applyFill="1" applyBorder="1" applyAlignment="1">
      <alignment horizontal="left"/>
    </xf>
    <xf numFmtId="0" fontId="1" fillId="39" borderId="12" xfId="0" applyFont="1" applyFill="1" applyBorder="1" applyAlignment="1">
      <alignment/>
    </xf>
    <xf numFmtId="170" fontId="1" fillId="39" borderId="13" xfId="44" applyFont="1" applyFill="1" applyBorder="1">
      <alignment/>
    </xf>
    <xf numFmtId="0" fontId="1" fillId="39" borderId="13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170" fontId="1" fillId="38" borderId="13" xfId="44" applyFont="1" applyFill="1" applyBorder="1">
      <alignment/>
    </xf>
    <xf numFmtId="0" fontId="1" fillId="38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70" fontId="3" fillId="36" borderId="0" xfId="44" applyFont="1" applyFill="1" applyBorder="1">
      <alignment/>
    </xf>
    <xf numFmtId="10" fontId="3" fillId="33" borderId="0" xfId="51" applyNumberFormat="1" applyFont="1" applyFill="1" applyBorder="1" applyAlignment="1">
      <alignment horizontal="center"/>
    </xf>
    <xf numFmtId="170" fontId="1" fillId="34" borderId="0" xfId="44" applyFont="1" applyFill="1" applyBorder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43" fontId="1" fillId="35" borderId="0" xfId="64" applyFont="1" applyFill="1" applyBorder="1" applyAlignment="1">
      <alignment/>
    </xf>
    <xf numFmtId="43" fontId="1" fillId="35" borderId="11" xfId="64" applyFont="1" applyFill="1" applyBorder="1" applyAlignment="1">
      <alignment/>
    </xf>
    <xf numFmtId="43" fontId="1" fillId="33" borderId="0" xfId="64" applyFont="1" applyFill="1" applyBorder="1" applyAlignment="1">
      <alignment/>
    </xf>
    <xf numFmtId="43" fontId="1" fillId="33" borderId="11" xfId="64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0" fontId="1" fillId="33" borderId="0" xfId="44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70" fontId="1" fillId="33" borderId="11" xfId="44" applyFont="1" applyFill="1" applyBorder="1" applyAlignment="1">
      <alignment horizontal="left"/>
    </xf>
    <xf numFmtId="0" fontId="66" fillId="33" borderId="0" xfId="0" applyFont="1" applyFill="1" applyBorder="1" applyAlignment="1">
      <alignment horizontal="center"/>
    </xf>
    <xf numFmtId="176" fontId="0" fillId="0" borderId="0" xfId="0" applyNumberFormat="1" applyFont="1" applyAlignment="1">
      <alignment/>
    </xf>
    <xf numFmtId="0" fontId="2" fillId="39" borderId="13" xfId="0" applyFont="1" applyFill="1" applyBorder="1" applyAlignment="1">
      <alignment horizontal="right"/>
    </xf>
    <xf numFmtId="0" fontId="66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40" borderId="10" xfId="0" applyFont="1" applyFill="1" applyBorder="1" applyAlignment="1">
      <alignment/>
    </xf>
    <xf numFmtId="170" fontId="1" fillId="40" borderId="11" xfId="44" applyFont="1" applyFill="1" applyBorder="1">
      <alignment/>
    </xf>
    <xf numFmtId="44" fontId="2" fillId="40" borderId="18" xfId="44" applyNumberFormat="1" applyFont="1" applyFill="1" applyBorder="1" applyAlignment="1">
      <alignment horizontal="center" vertical="center"/>
    </xf>
    <xf numFmtId="171" fontId="3" fillId="39" borderId="17" xfId="0" applyNumberFormat="1" applyFont="1" applyFill="1" applyBorder="1" applyAlignment="1">
      <alignment/>
    </xf>
    <xf numFmtId="170" fontId="3" fillId="39" borderId="17" xfId="44" applyFont="1" applyFill="1" applyBorder="1" applyAlignment="1">
      <alignment horizontal="right"/>
    </xf>
    <xf numFmtId="0" fontId="3" fillId="38" borderId="13" xfId="0" applyFont="1" applyFill="1" applyBorder="1" applyAlignment="1">
      <alignment horizontal="right"/>
    </xf>
    <xf numFmtId="0" fontId="2" fillId="39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right"/>
    </xf>
    <xf numFmtId="0" fontId="3" fillId="16" borderId="19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1" fillId="16" borderId="0" xfId="0" applyFont="1" applyFill="1" applyBorder="1" applyAlignment="1">
      <alignment/>
    </xf>
    <xf numFmtId="170" fontId="1" fillId="40" borderId="0" xfId="44" applyFont="1" applyFill="1" applyBorder="1">
      <alignment/>
    </xf>
    <xf numFmtId="0" fontId="1" fillId="40" borderId="0" xfId="0" applyFont="1" applyFill="1" applyBorder="1" applyAlignment="1">
      <alignment/>
    </xf>
    <xf numFmtId="10" fontId="3" fillId="40" borderId="0" xfId="51" applyNumberFormat="1" applyFont="1" applyFill="1" applyBorder="1" applyAlignment="1">
      <alignment horizontal="center"/>
    </xf>
    <xf numFmtId="44" fontId="0" fillId="0" borderId="0" xfId="0" applyNumberFormat="1" applyFont="1" applyAlignment="1">
      <alignment/>
    </xf>
    <xf numFmtId="0" fontId="47" fillId="35" borderId="0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left"/>
    </xf>
    <xf numFmtId="0" fontId="66" fillId="33" borderId="13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170" fontId="1" fillId="41" borderId="0" xfId="44" applyFont="1" applyFill="1" applyBorder="1">
      <alignment/>
    </xf>
    <xf numFmtId="0" fontId="1" fillId="41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170" fontId="3" fillId="41" borderId="11" xfId="44" applyFont="1" applyFill="1" applyBorder="1">
      <alignment/>
    </xf>
    <xf numFmtId="0" fontId="11" fillId="42" borderId="11" xfId="0" applyFont="1" applyFill="1" applyBorder="1" applyAlignment="1">
      <alignment horizontal="center" vertical="center"/>
    </xf>
    <xf numFmtId="43" fontId="0" fillId="35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43" fontId="1" fillId="0" borderId="0" xfId="64" applyAlignment="1">
      <alignment/>
    </xf>
    <xf numFmtId="170" fontId="66" fillId="34" borderId="0" xfId="44" applyFont="1" applyFill="1" applyBorder="1">
      <alignment/>
    </xf>
    <xf numFmtId="0" fontId="3" fillId="33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43" borderId="16" xfId="0" applyFont="1" applyFill="1" applyBorder="1" applyAlignment="1">
      <alignment horizontal="right"/>
    </xf>
    <xf numFmtId="0" fontId="11" fillId="36" borderId="16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right"/>
    </xf>
    <xf numFmtId="0" fontId="11" fillId="36" borderId="14" xfId="0" applyFont="1" applyFill="1" applyBorder="1" applyAlignment="1">
      <alignment horizontal="left"/>
    </xf>
    <xf numFmtId="0" fontId="67" fillId="42" borderId="17" xfId="0" applyFont="1" applyFill="1" applyBorder="1" applyAlignment="1">
      <alignment horizontal="center" vertical="center"/>
    </xf>
    <xf numFmtId="170" fontId="66" fillId="35" borderId="0" xfId="44" applyFont="1" applyFill="1" applyBorder="1" applyAlignment="1">
      <alignment horizontal="left"/>
    </xf>
    <xf numFmtId="0" fontId="14" fillId="43" borderId="15" xfId="0" applyFont="1" applyFill="1" applyBorder="1" applyAlignment="1">
      <alignment horizontal="left"/>
    </xf>
    <xf numFmtId="0" fontId="14" fillId="43" borderId="14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right"/>
    </xf>
    <xf numFmtId="0" fontId="2" fillId="39" borderId="13" xfId="0" applyFont="1" applyFill="1" applyBorder="1" applyAlignment="1">
      <alignment horizontal="right"/>
    </xf>
    <xf numFmtId="0" fontId="3" fillId="39" borderId="19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left"/>
    </xf>
    <xf numFmtId="0" fontId="3" fillId="39" borderId="13" xfId="0" applyFont="1" applyFill="1" applyBorder="1" applyAlignment="1">
      <alignment horizontal="left"/>
    </xf>
    <xf numFmtId="0" fontId="68" fillId="38" borderId="19" xfId="0" applyFont="1" applyFill="1" applyBorder="1" applyAlignment="1">
      <alignment horizontal="center"/>
    </xf>
    <xf numFmtId="0" fontId="68" fillId="38" borderId="23" xfId="0" applyFont="1" applyFill="1" applyBorder="1" applyAlignment="1">
      <alignment horizontal="center"/>
    </xf>
    <xf numFmtId="0" fontId="68" fillId="38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2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68" fillId="44" borderId="19" xfId="0" applyFont="1" applyFill="1" applyBorder="1" applyAlignment="1">
      <alignment horizontal="center"/>
    </xf>
    <xf numFmtId="0" fontId="68" fillId="44" borderId="23" xfId="0" applyFont="1" applyFill="1" applyBorder="1" applyAlignment="1">
      <alignment horizontal="center"/>
    </xf>
    <xf numFmtId="0" fontId="68" fillId="44" borderId="18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67" fillId="42" borderId="12" xfId="0" applyFont="1" applyFill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right" vertical="center"/>
    </xf>
    <xf numFmtId="0" fontId="11" fillId="42" borderId="13" xfId="0" applyFont="1" applyFill="1" applyBorder="1" applyAlignment="1">
      <alignment horizontal="right" vertical="center"/>
    </xf>
    <xf numFmtId="0" fontId="11" fillId="42" borderId="18" xfId="0" applyFont="1" applyFill="1" applyBorder="1" applyAlignment="1">
      <alignment horizontal="left" vertical="center"/>
    </xf>
    <xf numFmtId="0" fontId="11" fillId="42" borderId="17" xfId="0" applyFont="1" applyFill="1" applyBorder="1" applyAlignment="1">
      <alignment horizontal="left" vertical="center"/>
    </xf>
    <xf numFmtId="0" fontId="69" fillId="0" borderId="26" xfId="0" applyFont="1" applyBorder="1" applyAlignment="1">
      <alignment wrapText="1"/>
    </xf>
    <xf numFmtId="0" fontId="70" fillId="0" borderId="27" xfId="0" applyFont="1" applyBorder="1" applyAlignment="1">
      <alignment horizontal="center" wrapText="1"/>
    </xf>
    <xf numFmtId="0" fontId="69" fillId="45" borderId="19" xfId="0" applyFont="1" applyFill="1" applyBorder="1" applyAlignment="1">
      <alignment/>
    </xf>
    <xf numFmtId="0" fontId="69" fillId="0" borderId="28" xfId="0" applyFont="1" applyBorder="1" applyAlignment="1">
      <alignment/>
    </xf>
    <xf numFmtId="9" fontId="69" fillId="0" borderId="27" xfId="0" applyNumberFormat="1" applyFont="1" applyBorder="1" applyAlignment="1">
      <alignment horizontal="center"/>
    </xf>
    <xf numFmtId="0" fontId="69" fillId="45" borderId="10" xfId="0" applyFont="1" applyFill="1" applyBorder="1" applyAlignment="1">
      <alignment/>
    </xf>
    <xf numFmtId="0" fontId="70" fillId="0" borderId="29" xfId="0" applyFont="1" applyBorder="1" applyAlignment="1">
      <alignment/>
    </xf>
    <xf numFmtId="0" fontId="69" fillId="0" borderId="26" xfId="0" applyFont="1" applyBorder="1" applyAlignment="1">
      <alignment/>
    </xf>
    <xf numFmtId="9" fontId="70" fillId="0" borderId="27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0" fillId="45" borderId="0" xfId="0" applyFont="1" applyFill="1" applyAlignment="1">
      <alignment horizontal="center"/>
    </xf>
    <xf numFmtId="0" fontId="71" fillId="45" borderId="0" xfId="0" applyFont="1" applyFill="1" applyAlignment="1">
      <alignment/>
    </xf>
    <xf numFmtId="10" fontId="69" fillId="45" borderId="0" xfId="51" applyNumberFormat="1" applyFont="1" applyFill="1" applyBorder="1" applyAlignment="1" applyProtection="1">
      <alignment horizontal="center"/>
      <protection/>
    </xf>
    <xf numFmtId="10" fontId="70" fillId="45" borderId="0" xfId="0" applyNumberFormat="1" applyFont="1" applyFill="1" applyAlignment="1">
      <alignment horizontal="center"/>
    </xf>
    <xf numFmtId="9" fontId="70" fillId="0" borderId="0" xfId="0" applyNumberFormat="1" applyFont="1" applyAlignment="1">
      <alignment horizontal="center"/>
    </xf>
    <xf numFmtId="0" fontId="70" fillId="0" borderId="29" xfId="0" applyFont="1" applyBorder="1" applyAlignment="1">
      <alignment wrapText="1"/>
    </xf>
    <xf numFmtId="43" fontId="69" fillId="45" borderId="29" xfId="64" applyFont="1" applyFill="1" applyBorder="1" applyAlignment="1" applyProtection="1">
      <alignment horizontal="center"/>
      <protection/>
    </xf>
    <xf numFmtId="43" fontId="69" fillId="45" borderId="30" xfId="64" applyFont="1" applyFill="1" applyBorder="1" applyAlignment="1" applyProtection="1">
      <alignment horizontal="center"/>
      <protection/>
    </xf>
    <xf numFmtId="0" fontId="69" fillId="45" borderId="0" xfId="0" applyFont="1" applyFill="1" applyAlignment="1">
      <alignment horizontal="center"/>
    </xf>
    <xf numFmtId="10" fontId="69" fillId="45" borderId="0" xfId="0" applyNumberFormat="1" applyFont="1" applyFill="1" applyAlignment="1">
      <alignment/>
    </xf>
    <xf numFmtId="0" fontId="69" fillId="45" borderId="27" xfId="0" applyFont="1" applyFill="1" applyBorder="1" applyAlignment="1">
      <alignment horizontal="center"/>
    </xf>
    <xf numFmtId="177" fontId="69" fillId="45" borderId="27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72" fillId="45" borderId="27" xfId="0" applyFont="1" applyFill="1" applyBorder="1" applyAlignment="1">
      <alignment horizontal="center"/>
    </xf>
    <xf numFmtId="177" fontId="72" fillId="45" borderId="27" xfId="0" applyNumberFormat="1" applyFont="1" applyFill="1" applyBorder="1" applyAlignment="1">
      <alignment/>
    </xf>
    <xf numFmtId="0" fontId="70" fillId="46" borderId="19" xfId="0" applyFont="1" applyFill="1" applyBorder="1" applyAlignment="1">
      <alignment horizontal="right"/>
    </xf>
    <xf numFmtId="177" fontId="70" fillId="46" borderId="18" xfId="0" applyNumberFormat="1" applyFont="1" applyFill="1" applyBorder="1" applyAlignment="1">
      <alignment horizontal="right"/>
    </xf>
    <xf numFmtId="0" fontId="70" fillId="46" borderId="10" xfId="0" applyFont="1" applyFill="1" applyBorder="1" applyAlignment="1">
      <alignment horizontal="right"/>
    </xf>
    <xf numFmtId="177" fontId="70" fillId="46" borderId="11" xfId="0" applyNumberFormat="1" applyFont="1" applyFill="1" applyBorder="1" applyAlignment="1">
      <alignment horizontal="right"/>
    </xf>
    <xf numFmtId="0" fontId="73" fillId="0" borderId="12" xfId="0" applyFont="1" applyBorder="1" applyAlignment="1">
      <alignment horizontal="right"/>
    </xf>
    <xf numFmtId="4" fontId="73" fillId="0" borderId="17" xfId="0" applyNumberFormat="1" applyFont="1" applyBorder="1" applyAlignment="1">
      <alignment horizontal="right"/>
    </xf>
    <xf numFmtId="0" fontId="74" fillId="47" borderId="31" xfId="0" applyFont="1" applyFill="1" applyBorder="1" applyAlignment="1">
      <alignment horizontal="center" vertical="center" wrapText="1"/>
    </xf>
    <xf numFmtId="0" fontId="74" fillId="47" borderId="31" xfId="0" applyFont="1" applyFill="1" applyBorder="1" applyAlignment="1">
      <alignment horizontal="center" vertical="center" wrapText="1"/>
    </xf>
    <xf numFmtId="0" fontId="74" fillId="47" borderId="32" xfId="0" applyFont="1" applyFill="1" applyBorder="1" applyAlignment="1">
      <alignment horizontal="center" vertical="center"/>
    </xf>
    <xf numFmtId="0" fontId="74" fillId="47" borderId="0" xfId="0" applyFont="1" applyFill="1" applyAlignment="1">
      <alignment horizontal="center" vertical="center" wrapText="1"/>
    </xf>
    <xf numFmtId="0" fontId="74" fillId="47" borderId="0" xfId="0" applyFont="1" applyFill="1" applyAlignment="1">
      <alignment horizontal="center" vertical="center"/>
    </xf>
    <xf numFmtId="0" fontId="74" fillId="47" borderId="33" xfId="0" applyFont="1" applyFill="1" applyBorder="1" applyAlignment="1">
      <alignment horizontal="center" vertical="center" wrapText="1"/>
    </xf>
    <xf numFmtId="17" fontId="74" fillId="47" borderId="34" xfId="0" applyNumberFormat="1" applyFont="1" applyFill="1" applyBorder="1" applyAlignment="1">
      <alignment horizontal="center" vertical="center" wrapText="1"/>
    </xf>
    <xf numFmtId="0" fontId="75" fillId="45" borderId="34" xfId="0" applyFont="1" applyFill="1" applyBorder="1" applyAlignment="1">
      <alignment horizontal="center" vertical="center" wrapText="1"/>
    </xf>
    <xf numFmtId="10" fontId="70" fillId="45" borderId="29" xfId="0" applyNumberFormat="1" applyFont="1" applyFill="1" applyBorder="1" applyAlignment="1">
      <alignment horizontal="center"/>
    </xf>
    <xf numFmtId="10" fontId="70" fillId="45" borderId="30" xfId="0" applyNumberFormat="1" applyFont="1" applyFill="1" applyBorder="1" applyAlignment="1">
      <alignment horizontal="center"/>
    </xf>
    <xf numFmtId="171" fontId="70" fillId="45" borderId="29" xfId="0" applyNumberFormat="1" applyFont="1" applyFill="1" applyBorder="1" applyAlignment="1">
      <alignment horizontal="center"/>
    </xf>
    <xf numFmtId="171" fontId="70" fillId="45" borderId="30" xfId="0" applyNumberFormat="1" applyFont="1" applyFill="1" applyBorder="1" applyAlignment="1">
      <alignment horizontal="center"/>
    </xf>
    <xf numFmtId="0" fontId="70" fillId="45" borderId="29" xfId="0" applyFont="1" applyFill="1" applyBorder="1" applyAlignment="1">
      <alignment horizontal="center" wrapText="1"/>
    </xf>
    <xf numFmtId="0" fontId="70" fillId="45" borderId="30" xfId="0" applyFont="1" applyFill="1" applyBorder="1" applyAlignment="1">
      <alignment horizontal="center" wrapText="1"/>
    </xf>
    <xf numFmtId="10" fontId="69" fillId="45" borderId="29" xfId="51" applyNumberFormat="1" applyFont="1" applyFill="1" applyBorder="1" applyAlignment="1" applyProtection="1">
      <alignment horizontal="center"/>
      <protection/>
    </xf>
    <xf numFmtId="10" fontId="69" fillId="45" borderId="30" xfId="51" applyNumberFormat="1" applyFont="1" applyFill="1" applyBorder="1" applyAlignment="1" applyProtection="1">
      <alignment horizontal="center"/>
      <protection/>
    </xf>
    <xf numFmtId="0" fontId="10" fillId="33" borderId="2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right" vertical="center"/>
    </xf>
    <xf numFmtId="0" fontId="11" fillId="42" borderId="18" xfId="0" applyFont="1" applyFill="1" applyBorder="1" applyAlignment="1">
      <alignment horizontal="left" vertical="center"/>
    </xf>
    <xf numFmtId="0" fontId="11" fillId="42" borderId="28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center"/>
    </xf>
    <xf numFmtId="0" fontId="67" fillId="42" borderId="19" xfId="0" applyFont="1" applyFill="1" applyBorder="1" applyAlignment="1">
      <alignment horizontal="center" vertical="center" wrapText="1"/>
    </xf>
    <xf numFmtId="0" fontId="67" fillId="42" borderId="18" xfId="0" applyFont="1" applyFill="1" applyBorder="1" applyAlignment="1">
      <alignment horizontal="center" vertical="center" wrapText="1"/>
    </xf>
    <xf numFmtId="0" fontId="67" fillId="42" borderId="17" xfId="0" applyFont="1" applyFill="1" applyBorder="1" applyAlignment="1">
      <alignment horizontal="center" vertical="center" wrapText="1"/>
    </xf>
    <xf numFmtId="0" fontId="68" fillId="44" borderId="19" xfId="0" applyFont="1" applyFill="1" applyBorder="1" applyAlignment="1">
      <alignment horizontal="center"/>
    </xf>
    <xf numFmtId="0" fontId="68" fillId="44" borderId="28" xfId="0" applyFont="1" applyFill="1" applyBorder="1" applyAlignment="1">
      <alignment horizontal="center"/>
    </xf>
    <xf numFmtId="0" fontId="68" fillId="44" borderId="18" xfId="0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"/>
    </xf>
    <xf numFmtId="0" fontId="11" fillId="36" borderId="26" xfId="0" applyFont="1" applyFill="1" applyBorder="1" applyAlignment="1">
      <alignment horizontal="center"/>
    </xf>
    <xf numFmtId="0" fontId="6" fillId="48" borderId="19" xfId="0" applyFont="1" applyFill="1" applyBorder="1" applyAlignment="1">
      <alignment horizontal="center"/>
    </xf>
    <xf numFmtId="0" fontId="6" fillId="48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40" borderId="29" xfId="0" applyFont="1" applyFill="1" applyBorder="1" applyAlignment="1">
      <alignment horizontal="right"/>
    </xf>
    <xf numFmtId="0" fontId="3" fillId="40" borderId="26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2" fillId="40" borderId="26" xfId="0" applyFont="1" applyFill="1" applyBorder="1" applyAlignment="1">
      <alignment horizontal="right" vertical="center"/>
    </xf>
    <xf numFmtId="0" fontId="3" fillId="37" borderId="29" xfId="0" applyFont="1" applyFill="1" applyBorder="1" applyAlignment="1">
      <alignment horizontal="left"/>
    </xf>
    <xf numFmtId="0" fontId="3" fillId="37" borderId="26" xfId="0" applyFont="1" applyFill="1" applyBorder="1" applyAlignment="1">
      <alignment horizontal="left"/>
    </xf>
    <xf numFmtId="0" fontId="3" fillId="39" borderId="29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0" borderId="0" xfId="37" applyFill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37" borderId="26" xfId="0" applyFont="1" applyFill="1" applyBorder="1" applyAlignment="1">
      <alignment/>
    </xf>
    <xf numFmtId="43" fontId="3" fillId="37" borderId="3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0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1" fillId="39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Fundos de Investimentos - Exposições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0985"/>
          <c:w val="0.99325"/>
          <c:h val="0.83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invertIfNegative val="0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invertIfNegative val="0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'Plan1 (2)'!$A$122:$A$135</c:f>
              <c:strCache/>
            </c:strRef>
          </c:cat>
          <c:val>
            <c:numRef>
              <c:f>'Plan1 (2)'!$B$122:$B$135</c:f>
              <c:numCache/>
            </c:numRef>
          </c:val>
        </c:ser>
        <c:gapWidth val="100"/>
        <c:axId val="27735129"/>
        <c:axId val="48289570"/>
      </c:barChart>
      <c:catAx>
        <c:axId val="27735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5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75"/>
          <c:y val="0.94175"/>
          <c:w val="0.923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57150</xdr:rowOff>
    </xdr:from>
    <xdr:to>
      <xdr:col>8</xdr:col>
      <xdr:colOff>1228725</xdr:colOff>
      <xdr:row>105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11125"/>
          <a:ext cx="11953875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190500</xdr:rowOff>
    </xdr:from>
    <xdr:to>
      <xdr:col>6</xdr:col>
      <xdr:colOff>1295400</xdr:colOff>
      <xdr:row>185</xdr:row>
      <xdr:rowOff>180975</xdr:rowOff>
    </xdr:to>
    <xdr:graphicFrame>
      <xdr:nvGraphicFramePr>
        <xdr:cNvPr id="2" name="Gráfico 4"/>
        <xdr:cNvGraphicFramePr/>
      </xdr:nvGraphicFramePr>
      <xdr:xfrm>
        <a:off x="0" y="30279975"/>
        <a:ext cx="92487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155"/>
  <sheetViews>
    <sheetView showGridLines="0" tabSelected="1" zoomScale="80" zoomScaleNormal="80" workbookViewId="0" topLeftCell="A2">
      <selection activeCell="A4" sqref="A4:I4"/>
    </sheetView>
  </sheetViews>
  <sheetFormatPr defaultColWidth="8.7109375" defaultRowHeight="15"/>
  <cols>
    <col min="1" max="1" width="35.28125" style="1" customWidth="1"/>
    <col min="2" max="2" width="25.7109375" style="1" customWidth="1"/>
    <col min="3" max="3" width="15.421875" style="1" customWidth="1"/>
    <col min="4" max="4" width="8.00390625" style="1" customWidth="1"/>
    <col min="5" max="5" width="21.421875" style="1" customWidth="1"/>
    <col min="6" max="6" width="13.421875" style="1" customWidth="1"/>
    <col min="7" max="7" width="20.140625" style="1" customWidth="1"/>
    <col min="8" max="8" width="21.421875" style="1" customWidth="1"/>
    <col min="9" max="9" width="19.7109375" style="1" customWidth="1"/>
    <col min="10" max="10" width="5.7109375" style="1" customWidth="1"/>
    <col min="11" max="12" width="0" style="1" hidden="1" customWidth="1"/>
    <col min="13" max="13" width="2.7109375" style="1" hidden="1" customWidth="1"/>
    <col min="14" max="239" width="8.7109375" style="1" customWidth="1"/>
    <col min="240" max="240" width="33.28125" style="1" customWidth="1"/>
    <col min="241" max="241" width="18.140625" style="1" customWidth="1"/>
    <col min="242" max="242" width="18.28125" style="1" customWidth="1"/>
    <col min="243" max="243" width="2.57421875" style="1" customWidth="1"/>
    <col min="244" max="244" width="31.7109375" style="1" customWidth="1"/>
    <col min="245" max="245" width="18.8515625" style="1" customWidth="1"/>
    <col min="246" max="246" width="21.140625" style="1" customWidth="1"/>
    <col min="247" max="247" width="20.7109375" style="1" customWidth="1"/>
    <col min="248" max="248" width="13.7109375" style="1" customWidth="1"/>
    <col min="249" max="16384" width="8.7109375" style="1" customWidth="1"/>
  </cols>
  <sheetData>
    <row r="2" spans="2:6" ht="15">
      <c r="B2" s="232"/>
      <c r="C2" s="232"/>
      <c r="D2" s="232"/>
      <c r="E2" s="232"/>
      <c r="F2" s="232"/>
    </row>
    <row r="3" spans="1:8" ht="33.75">
      <c r="A3" s="234" t="s">
        <v>117</v>
      </c>
      <c r="B3" s="234"/>
      <c r="C3" s="234"/>
      <c r="D3" s="234"/>
      <c r="E3" s="234"/>
      <c r="F3" s="234"/>
      <c r="G3" s="234"/>
      <c r="H3" s="234"/>
    </row>
    <row r="4" spans="1:9" ht="31.5">
      <c r="A4" s="233" t="s">
        <v>118</v>
      </c>
      <c r="B4" s="233"/>
      <c r="C4" s="233"/>
      <c r="D4" s="233"/>
      <c r="E4" s="233"/>
      <c r="F4" s="233"/>
      <c r="G4" s="233"/>
      <c r="H4" s="233"/>
      <c r="I4" s="233"/>
    </row>
    <row r="7" spans="1:8" ht="15">
      <c r="A7" s="123" t="s">
        <v>0</v>
      </c>
      <c r="B7" s="124"/>
      <c r="C7" s="124"/>
      <c r="D7" s="124"/>
      <c r="E7" s="124"/>
      <c r="F7" s="124"/>
      <c r="G7" s="124"/>
      <c r="H7" s="125"/>
    </row>
    <row r="8" spans="1:8" ht="15" customHeight="1">
      <c r="A8" s="126" t="s">
        <v>80</v>
      </c>
      <c r="B8" s="127"/>
      <c r="C8" s="127"/>
      <c r="D8" s="127"/>
      <c r="E8" s="127"/>
      <c r="F8" s="127"/>
      <c r="G8" s="127"/>
      <c r="H8" s="128"/>
    </row>
    <row r="9" spans="1:8" ht="15">
      <c r="A9" s="229" t="s">
        <v>1</v>
      </c>
      <c r="B9" s="230"/>
      <c r="C9" s="231"/>
      <c r="D9" s="30"/>
      <c r="E9" s="229" t="s">
        <v>2</v>
      </c>
      <c r="F9" s="230"/>
      <c r="G9" s="230"/>
      <c r="H9" s="231"/>
    </row>
    <row r="10" spans="1:8" ht="15">
      <c r="A10" s="227" t="s">
        <v>30</v>
      </c>
      <c r="B10" s="228"/>
      <c r="C10" s="36">
        <f>SUM(B11:B18)</f>
        <v>3629783.3399999994</v>
      </c>
      <c r="D10" s="79"/>
      <c r="E10" s="227" t="s">
        <v>33</v>
      </c>
      <c r="F10" s="228"/>
      <c r="G10" s="239"/>
      <c r="H10" s="240">
        <f>G11+G12+G13</f>
        <v>4088434</v>
      </c>
    </row>
    <row r="11" spans="1:9" ht="15">
      <c r="A11" s="28" t="s">
        <v>3</v>
      </c>
      <c r="B11" s="62">
        <v>28265.67</v>
      </c>
      <c r="C11" s="7"/>
      <c r="D11" s="79"/>
      <c r="E11" s="241" t="s">
        <v>4</v>
      </c>
      <c r="F11" s="18"/>
      <c r="G11" s="43">
        <v>3672650.22</v>
      </c>
      <c r="H11" s="242"/>
      <c r="I11" s="238"/>
    </row>
    <row r="12" spans="1:9" ht="15">
      <c r="A12" s="28" t="s">
        <v>5</v>
      </c>
      <c r="B12" s="62">
        <v>20827.24</v>
      </c>
      <c r="C12" s="7"/>
      <c r="D12" s="79"/>
      <c r="E12" s="241" t="s">
        <v>6</v>
      </c>
      <c r="F12" s="18"/>
      <c r="G12" s="43">
        <v>415783.78</v>
      </c>
      <c r="H12" s="243"/>
      <c r="I12" s="238"/>
    </row>
    <row r="13" spans="1:9" ht="15">
      <c r="A13" s="28" t="s">
        <v>7</v>
      </c>
      <c r="B13" s="62">
        <f>1791181.3</f>
        <v>1791181.3</v>
      </c>
      <c r="C13" s="7"/>
      <c r="D13" s="79"/>
      <c r="E13" s="241"/>
      <c r="F13" s="29"/>
      <c r="G13" s="32"/>
      <c r="H13" s="244"/>
      <c r="I13" s="238"/>
    </row>
    <row r="14" spans="1:8" ht="15">
      <c r="A14" s="28" t="s">
        <v>8</v>
      </c>
      <c r="B14" s="62">
        <f>1319818.14</f>
        <v>1319818.14</v>
      </c>
      <c r="C14" s="7"/>
      <c r="D14" s="79"/>
      <c r="E14" s="245"/>
      <c r="F14" s="64"/>
      <c r="G14" s="64"/>
      <c r="H14" s="65"/>
    </row>
    <row r="15" spans="1:9" ht="15">
      <c r="A15" s="28" t="s">
        <v>9</v>
      </c>
      <c r="B15" s="111">
        <v>5407.55</v>
      </c>
      <c r="C15" s="7"/>
      <c r="D15" s="79"/>
      <c r="E15" s="63"/>
      <c r="F15" s="64"/>
      <c r="G15" s="64"/>
      <c r="H15" s="65"/>
      <c r="I15" s="110"/>
    </row>
    <row r="16" spans="1:8" ht="15">
      <c r="A16" s="28" t="s">
        <v>10</v>
      </c>
      <c r="B16" s="62">
        <f>6373.21+965.61</f>
        <v>7338.82</v>
      </c>
      <c r="C16" s="7"/>
      <c r="D16" s="79"/>
      <c r="E16" s="63"/>
      <c r="F16" s="64"/>
      <c r="G16" s="64"/>
      <c r="H16" s="65"/>
    </row>
    <row r="17" spans="1:9" ht="15">
      <c r="A17" s="28" t="s">
        <v>11</v>
      </c>
      <c r="B17" s="62">
        <f>119511.79+5120.43</f>
        <v>124632.22</v>
      </c>
      <c r="C17" s="7"/>
      <c r="D17" s="79"/>
      <c r="E17" s="2"/>
      <c r="F17" s="33"/>
      <c r="G17" s="32"/>
      <c r="H17" s="7"/>
      <c r="I17" s="76"/>
    </row>
    <row r="18" spans="1:9" ht="15">
      <c r="A18" s="28" t="s">
        <v>28</v>
      </c>
      <c r="B18" s="62">
        <v>332312.4</v>
      </c>
      <c r="C18" s="7"/>
      <c r="D18" s="79"/>
      <c r="E18" s="2"/>
      <c r="F18" s="33"/>
      <c r="G18" s="32"/>
      <c r="H18" s="7"/>
      <c r="I18" s="76"/>
    </row>
    <row r="19" spans="1:8" ht="15">
      <c r="A19" s="227" t="s">
        <v>27</v>
      </c>
      <c r="B19" s="228"/>
      <c r="C19" s="37">
        <f>SUM(B20:B22)</f>
        <v>150578.56</v>
      </c>
      <c r="D19" s="79"/>
      <c r="E19" s="227" t="s">
        <v>32</v>
      </c>
      <c r="F19" s="228"/>
      <c r="G19" s="39"/>
      <c r="H19" s="41">
        <f>G20+G21</f>
        <v>15285.73</v>
      </c>
    </row>
    <row r="20" spans="1:8" ht="15">
      <c r="A20" s="28" t="s">
        <v>61</v>
      </c>
      <c r="B20" s="62">
        <v>149687.93</v>
      </c>
      <c r="C20" s="7"/>
      <c r="D20" s="79"/>
      <c r="E20" s="28" t="s">
        <v>29</v>
      </c>
      <c r="F20" s="31"/>
      <c r="G20" s="43">
        <v>15285.73</v>
      </c>
      <c r="H20" s="5"/>
    </row>
    <row r="21" spans="1:8" ht="15">
      <c r="A21" s="28" t="s">
        <v>36</v>
      </c>
      <c r="B21" s="62">
        <v>0</v>
      </c>
      <c r="C21" s="7"/>
      <c r="D21" s="79"/>
      <c r="E21" s="28"/>
      <c r="F21" s="33"/>
      <c r="G21" s="29"/>
      <c r="H21" s="7"/>
    </row>
    <row r="22" spans="1:9" ht="15">
      <c r="A22" s="28" t="s">
        <v>37</v>
      </c>
      <c r="B22" s="62">
        <f>424.01+466.62</f>
        <v>890.63</v>
      </c>
      <c r="C22" s="7"/>
      <c r="D22" s="79"/>
      <c r="E22" s="28"/>
      <c r="F22" s="33"/>
      <c r="G22" s="29"/>
      <c r="H22" s="7"/>
      <c r="I22" s="6"/>
    </row>
    <row r="23" spans="1:9" ht="15">
      <c r="A23" s="227" t="s">
        <v>31</v>
      </c>
      <c r="B23" s="228"/>
      <c r="C23" s="41">
        <f>SUM(B24:B26)</f>
        <v>1432896.75</v>
      </c>
      <c r="D23" s="79"/>
      <c r="E23" s="227" t="s">
        <v>62</v>
      </c>
      <c r="F23" s="228"/>
      <c r="G23" s="39"/>
      <c r="H23" s="41">
        <f>G24</f>
        <v>448581.28</v>
      </c>
      <c r="I23" s="6"/>
    </row>
    <row r="24" spans="1:9" ht="15">
      <c r="A24" s="4" t="s">
        <v>58</v>
      </c>
      <c r="B24" s="62">
        <f>1395777.47+15102.5</f>
        <v>1410879.97</v>
      </c>
      <c r="C24" s="7"/>
      <c r="D24" s="79"/>
      <c r="E24" s="4" t="s">
        <v>59</v>
      </c>
      <c r="F24" s="18"/>
      <c r="G24" s="62">
        <f>101143.32+347437.96</f>
        <v>448581.28</v>
      </c>
      <c r="H24" s="7"/>
      <c r="I24" s="97"/>
    </row>
    <row r="25" spans="1:9" ht="15">
      <c r="A25" s="4" t="s">
        <v>35</v>
      </c>
      <c r="B25" s="43">
        <v>22016.78</v>
      </c>
      <c r="C25" s="7"/>
      <c r="D25" s="79"/>
      <c r="E25" s="4"/>
      <c r="F25" s="18"/>
      <c r="G25" s="18"/>
      <c r="H25" s="7"/>
      <c r="I25" s="97"/>
    </row>
    <row r="26" spans="1:9" ht="15">
      <c r="A26" s="38" t="s">
        <v>66</v>
      </c>
      <c r="B26" s="39"/>
      <c r="C26" s="40">
        <f>B27</f>
        <v>196000</v>
      </c>
      <c r="D26" s="79"/>
      <c r="E26" s="38" t="s">
        <v>67</v>
      </c>
      <c r="F26" s="42"/>
      <c r="G26" s="39"/>
      <c r="H26" s="40">
        <f>G27</f>
        <v>187190.02</v>
      </c>
      <c r="I26" s="109"/>
    </row>
    <row r="27" spans="1:10" ht="16.5" customHeight="1">
      <c r="A27" s="4" t="s">
        <v>34</v>
      </c>
      <c r="B27" s="43">
        <v>196000</v>
      </c>
      <c r="C27" s="7"/>
      <c r="D27" s="79"/>
      <c r="E27" s="4" t="s">
        <v>34</v>
      </c>
      <c r="F27" s="18"/>
      <c r="G27" s="29">
        <f>187077.08+112.94</f>
        <v>187190.02</v>
      </c>
      <c r="H27" s="7"/>
      <c r="I27" s="6"/>
      <c r="J27" s="25"/>
    </row>
    <row r="28" spans="1:8" ht="15">
      <c r="A28" s="38" t="s">
        <v>20</v>
      </c>
      <c r="B28" s="39"/>
      <c r="C28" s="40">
        <f>B29</f>
        <v>769236.88</v>
      </c>
      <c r="D28" s="79"/>
      <c r="E28" s="38" t="s">
        <v>12</v>
      </c>
      <c r="F28" s="42"/>
      <c r="G28" s="39"/>
      <c r="H28" s="40">
        <f>G29</f>
        <v>763848.39</v>
      </c>
    </row>
    <row r="29" spans="1:8" ht="16.5" customHeight="1">
      <c r="A29" s="35" t="s">
        <v>44</v>
      </c>
      <c r="B29" s="43">
        <f>965236.88-196000</f>
        <v>769236.88</v>
      </c>
      <c r="C29" s="7"/>
      <c r="D29" s="79"/>
      <c r="E29" s="4" t="s">
        <v>43</v>
      </c>
      <c r="F29" s="18"/>
      <c r="G29" s="43">
        <v>763848.39</v>
      </c>
      <c r="H29" s="7"/>
    </row>
    <row r="30" spans="1:8" s="8" customFormat="1" ht="15">
      <c r="A30" s="133" t="s">
        <v>56</v>
      </c>
      <c r="B30" s="134"/>
      <c r="C30" s="84">
        <f>SUM(C10:C29)</f>
        <v>6178495.529999999</v>
      </c>
      <c r="D30" s="80"/>
      <c r="E30" s="90"/>
      <c r="F30" s="87"/>
      <c r="G30" s="77" t="s">
        <v>56</v>
      </c>
      <c r="H30" s="85">
        <f>SUM(H10:H29)</f>
        <v>5503339.419999999</v>
      </c>
    </row>
    <row r="31" spans="1:9" ht="21.75" customHeight="1">
      <c r="A31" s="91"/>
      <c r="B31" s="92"/>
      <c r="C31" s="93"/>
      <c r="D31" s="93"/>
      <c r="E31" s="93"/>
      <c r="F31" s="226" t="s">
        <v>63</v>
      </c>
      <c r="G31" s="226"/>
      <c r="H31" s="83">
        <f>C30-H30</f>
        <v>675156.1100000003</v>
      </c>
      <c r="I31" s="6"/>
    </row>
    <row r="32" spans="1:9" ht="15">
      <c r="A32" s="129" t="s">
        <v>60</v>
      </c>
      <c r="B32" s="130"/>
      <c r="C32" s="130" t="s">
        <v>15</v>
      </c>
      <c r="D32" s="130"/>
      <c r="E32" s="130"/>
      <c r="F32" s="130"/>
      <c r="G32" s="130" t="s">
        <v>16</v>
      </c>
      <c r="H32" s="131"/>
      <c r="I32" s="6"/>
    </row>
    <row r="33" spans="1:9" s="27" customFormat="1" ht="15">
      <c r="A33" s="225" t="s">
        <v>14</v>
      </c>
      <c r="B33" s="132"/>
      <c r="C33" s="67">
        <f>631979.23-18568.69+73182499.2</f>
        <v>73795909.74000001</v>
      </c>
      <c r="D33" s="67"/>
      <c r="E33" s="132" t="s">
        <v>25</v>
      </c>
      <c r="F33" s="132"/>
      <c r="G33" s="67">
        <v>19957187.36</v>
      </c>
      <c r="H33" s="68"/>
      <c r="I33" s="108"/>
    </row>
    <row r="34" spans="1:9" s="25" customFormat="1" ht="15">
      <c r="A34" s="225" t="s">
        <v>23</v>
      </c>
      <c r="B34" s="132"/>
      <c r="C34" s="69">
        <f>35.98+47895305</f>
        <v>47895340.98</v>
      </c>
      <c r="D34" s="69"/>
      <c r="E34" s="132" t="s">
        <v>24</v>
      </c>
      <c r="F34" s="132"/>
      <c r="G34" s="69">
        <v>551831.32</v>
      </c>
      <c r="H34" s="70"/>
      <c r="I34" s="26"/>
    </row>
    <row r="35" spans="1:9" s="25" customFormat="1" ht="15">
      <c r="A35" s="88" t="s">
        <v>26</v>
      </c>
      <c r="B35" s="89"/>
      <c r="C35" s="69">
        <f>2+10111298.81</f>
        <v>10111300.81</v>
      </c>
      <c r="D35" s="69"/>
      <c r="E35" s="89"/>
      <c r="F35" s="89"/>
      <c r="G35" s="69"/>
      <c r="H35" s="70"/>
      <c r="I35" s="26"/>
    </row>
    <row r="36" spans="1:9" ht="15">
      <c r="A36" s="53"/>
      <c r="B36" s="54"/>
      <c r="C36" s="55"/>
      <c r="D36" s="55"/>
      <c r="E36" s="55"/>
      <c r="F36" s="54"/>
      <c r="G36" s="86" t="s">
        <v>56</v>
      </c>
      <c r="H36" s="50">
        <f>SUM(C33:H35)</f>
        <v>152311570.21</v>
      </c>
      <c r="I36" s="6"/>
    </row>
    <row r="37" spans="1:8" s="9" customFormat="1" ht="9" customHeight="1">
      <c r="A37" s="81"/>
      <c r="B37" s="94"/>
      <c r="C37" s="95"/>
      <c r="D37" s="95"/>
      <c r="E37" s="95"/>
      <c r="F37" s="94"/>
      <c r="G37" s="95"/>
      <c r="H37" s="82"/>
    </row>
    <row r="38" spans="1:8" ht="15">
      <c r="A38" s="135" t="s">
        <v>22</v>
      </c>
      <c r="B38" s="136"/>
      <c r="C38" s="136"/>
      <c r="D38" s="136"/>
      <c r="E38" s="136"/>
      <c r="F38" s="136"/>
      <c r="G38" s="136"/>
      <c r="H38" s="137"/>
    </row>
    <row r="39" spans="1:8" ht="15">
      <c r="A39" s="51" t="s">
        <v>48</v>
      </c>
      <c r="B39" s="29">
        <v>134462102.95</v>
      </c>
      <c r="C39" s="18"/>
      <c r="D39" s="18"/>
      <c r="E39" s="51" t="s">
        <v>64</v>
      </c>
      <c r="F39" s="51"/>
      <c r="G39" s="29">
        <v>150066864.1</v>
      </c>
      <c r="H39" s="3"/>
    </row>
    <row r="40" spans="1:9" ht="15">
      <c r="A40" s="51" t="s">
        <v>49</v>
      </c>
      <c r="B40" s="29">
        <v>136559970.22</v>
      </c>
      <c r="C40" s="18"/>
      <c r="D40" s="18"/>
      <c r="E40" s="51" t="s">
        <v>65</v>
      </c>
      <c r="F40" s="51"/>
      <c r="G40" s="29">
        <v>151319693.36</v>
      </c>
      <c r="H40" s="18"/>
      <c r="I40" s="249"/>
    </row>
    <row r="41" spans="1:9" ht="15">
      <c r="A41" s="51" t="s">
        <v>50</v>
      </c>
      <c r="B41" s="32" t="s">
        <v>52</v>
      </c>
      <c r="C41" s="18"/>
      <c r="D41" s="18"/>
      <c r="E41" s="51" t="s">
        <v>68</v>
      </c>
      <c r="F41" s="51"/>
      <c r="G41" s="29">
        <v>150198908.53</v>
      </c>
      <c r="H41" s="18"/>
      <c r="I41" s="251"/>
    </row>
    <row r="42" spans="1:9" ht="15">
      <c r="A42" s="51" t="s">
        <v>51</v>
      </c>
      <c r="B42" s="29">
        <v>146476738.03</v>
      </c>
      <c r="C42" s="18"/>
      <c r="D42" s="18"/>
      <c r="E42" s="51" t="s">
        <v>73</v>
      </c>
      <c r="F42" s="51"/>
      <c r="G42" s="29">
        <v>150550404.92</v>
      </c>
      <c r="H42" s="18"/>
      <c r="I42" s="252"/>
    </row>
    <row r="43" spans="1:9" ht="15">
      <c r="A43" s="51" t="s">
        <v>57</v>
      </c>
      <c r="B43" s="29">
        <v>147235161.85</v>
      </c>
      <c r="C43" s="18"/>
      <c r="D43" s="18"/>
      <c r="E43" s="51" t="s">
        <v>74</v>
      </c>
      <c r="F43" s="51"/>
      <c r="G43" s="29">
        <v>151636414.1</v>
      </c>
      <c r="H43" s="246"/>
      <c r="I43" s="253"/>
    </row>
    <row r="44" spans="1:9" ht="15">
      <c r="A44" s="51" t="s">
        <v>64</v>
      </c>
      <c r="B44" s="29">
        <v>149945973.71</v>
      </c>
      <c r="C44" s="29"/>
      <c r="D44" s="18"/>
      <c r="E44" s="51" t="s">
        <v>79</v>
      </c>
      <c r="F44" s="51"/>
      <c r="G44" s="29">
        <f>H36</f>
        <v>152311570.21</v>
      </c>
      <c r="H44" s="247"/>
      <c r="I44" s="253"/>
    </row>
    <row r="45" spans="1:9" ht="15">
      <c r="A45" s="138" t="s">
        <v>39</v>
      </c>
      <c r="B45" s="139"/>
      <c r="C45" s="139"/>
      <c r="D45" s="139"/>
      <c r="E45" s="139"/>
      <c r="F45" s="139"/>
      <c r="G45" s="52">
        <f>G44/B39-1</f>
        <v>0.1327471969305536</v>
      </c>
      <c r="H45" s="248"/>
      <c r="I45" s="253"/>
    </row>
    <row r="46" spans="1:9" s="9" customFormat="1" ht="9" customHeight="1">
      <c r="A46" s="223"/>
      <c r="B46" s="224"/>
      <c r="C46" s="224"/>
      <c r="D46" s="224"/>
      <c r="E46" s="224"/>
      <c r="F46" s="224"/>
      <c r="G46" s="96"/>
      <c r="H46" s="95"/>
      <c r="I46" s="250"/>
    </row>
    <row r="47" spans="1:9" ht="17.25" customHeight="1">
      <c r="A47" s="129" t="s">
        <v>38</v>
      </c>
      <c r="B47" s="130"/>
      <c r="C47" s="130"/>
      <c r="D47" s="130"/>
      <c r="E47" s="130"/>
      <c r="F47" s="130"/>
      <c r="G47" s="130"/>
      <c r="H47" s="131"/>
      <c r="I47" s="6"/>
    </row>
    <row r="48" spans="1:9" s="9" customFormat="1" ht="15">
      <c r="A48" s="78" t="s">
        <v>40</v>
      </c>
      <c r="B48" s="72">
        <v>7429484.71</v>
      </c>
      <c r="C48" s="71" t="s">
        <v>41</v>
      </c>
      <c r="D48" s="73"/>
      <c r="E48" s="74">
        <v>27479600</v>
      </c>
      <c r="F48" s="75" t="s">
        <v>42</v>
      </c>
      <c r="G48" s="120">
        <f>16079124.27+8479301.71+8709112.28</f>
        <v>33267538.259999998</v>
      </c>
      <c r="H48" s="11"/>
      <c r="I48" s="44"/>
    </row>
    <row r="49" spans="1:252" s="49" customFormat="1" ht="15" customHeight="1">
      <c r="A49" s="56"/>
      <c r="B49" s="57"/>
      <c r="C49" s="58"/>
      <c r="D49" s="58"/>
      <c r="E49" s="58"/>
      <c r="F49" s="57"/>
      <c r="G49" s="86" t="s">
        <v>56</v>
      </c>
      <c r="H49" s="50">
        <f>B48+E48+G48</f>
        <v>68176622.97</v>
      </c>
      <c r="I49" s="30"/>
      <c r="J49" s="30"/>
      <c r="K49" s="47" t="s">
        <v>13</v>
      </c>
      <c r="L49" s="48">
        <f>SUM(I47:L48)</f>
        <v>0</v>
      </c>
      <c r="M49" s="45"/>
      <c r="N49" s="46"/>
      <c r="O49" s="30"/>
      <c r="P49" s="30"/>
      <c r="Q49" s="30"/>
      <c r="R49" s="46"/>
      <c r="S49" s="47"/>
      <c r="T49" s="48"/>
      <c r="U49" s="45"/>
      <c r="V49" s="46"/>
      <c r="W49" s="30"/>
      <c r="X49" s="30"/>
      <c r="Y49" s="30"/>
      <c r="Z49" s="46"/>
      <c r="AA49" s="47" t="s">
        <v>13</v>
      </c>
      <c r="AB49" s="48">
        <f>SUM(W47:AB48)</f>
        <v>0</v>
      </c>
      <c r="AC49" s="45"/>
      <c r="AD49" s="46"/>
      <c r="AE49" s="30"/>
      <c r="AF49" s="30"/>
      <c r="AG49" s="30"/>
      <c r="AH49" s="46"/>
      <c r="AI49" s="47" t="s">
        <v>13</v>
      </c>
      <c r="AJ49" s="48">
        <f>SUM(AE47:AJ48)</f>
        <v>0</v>
      </c>
      <c r="AK49" s="45"/>
      <c r="AL49" s="46"/>
      <c r="AM49" s="30"/>
      <c r="AN49" s="30"/>
      <c r="AO49" s="30"/>
      <c r="AP49" s="46"/>
      <c r="AQ49" s="47" t="s">
        <v>13</v>
      </c>
      <c r="AR49" s="48">
        <f>SUM(AM47:AR48)</f>
        <v>0</v>
      </c>
      <c r="AS49" s="45"/>
      <c r="AT49" s="46"/>
      <c r="AU49" s="30"/>
      <c r="AV49" s="30"/>
      <c r="AW49" s="30"/>
      <c r="AX49" s="46"/>
      <c r="AY49" s="47" t="s">
        <v>13</v>
      </c>
      <c r="AZ49" s="48">
        <f>SUM(AU47:AZ48)</f>
        <v>0</v>
      </c>
      <c r="BA49" s="45"/>
      <c r="BB49" s="46"/>
      <c r="BC49" s="30"/>
      <c r="BD49" s="30"/>
      <c r="BE49" s="30"/>
      <c r="BF49" s="46"/>
      <c r="BG49" s="47" t="s">
        <v>13</v>
      </c>
      <c r="BH49" s="48">
        <f>SUM(BC47:BH48)</f>
        <v>0</v>
      </c>
      <c r="BI49" s="45"/>
      <c r="BJ49" s="46"/>
      <c r="BK49" s="30"/>
      <c r="BL49" s="30"/>
      <c r="BM49" s="30"/>
      <c r="BN49" s="46"/>
      <c r="BO49" s="47" t="s">
        <v>13</v>
      </c>
      <c r="BP49" s="48">
        <f>SUM(BK47:BP48)</f>
        <v>0</v>
      </c>
      <c r="BQ49" s="45"/>
      <c r="BR49" s="46"/>
      <c r="BS49" s="30"/>
      <c r="BT49" s="30"/>
      <c r="BU49" s="30"/>
      <c r="BV49" s="46"/>
      <c r="BW49" s="47" t="s">
        <v>13</v>
      </c>
      <c r="BX49" s="48">
        <f>SUM(BS47:BX48)</f>
        <v>0</v>
      </c>
      <c r="BY49" s="45"/>
      <c r="BZ49" s="46"/>
      <c r="CA49" s="30"/>
      <c r="CB49" s="30"/>
      <c r="CC49" s="30"/>
      <c r="CD49" s="46"/>
      <c r="CE49" s="47" t="s">
        <v>13</v>
      </c>
      <c r="CF49" s="48">
        <f>SUM(CA47:CF48)</f>
        <v>0</v>
      </c>
      <c r="CG49" s="45"/>
      <c r="CH49" s="46"/>
      <c r="CI49" s="30"/>
      <c r="CJ49" s="30"/>
      <c r="CK49" s="30"/>
      <c r="CL49" s="46"/>
      <c r="CM49" s="47" t="s">
        <v>13</v>
      </c>
      <c r="CN49" s="48">
        <f>SUM(CI47:CN48)</f>
        <v>0</v>
      </c>
      <c r="CO49" s="45"/>
      <c r="CP49" s="46"/>
      <c r="CQ49" s="30"/>
      <c r="CR49" s="30"/>
      <c r="CS49" s="30"/>
      <c r="CT49" s="46"/>
      <c r="CU49" s="47" t="s">
        <v>13</v>
      </c>
      <c r="CV49" s="48">
        <f>SUM(CQ47:CV48)</f>
        <v>0</v>
      </c>
      <c r="CW49" s="45"/>
      <c r="CX49" s="46"/>
      <c r="CY49" s="30"/>
      <c r="CZ49" s="30"/>
      <c r="DA49" s="30"/>
      <c r="DB49" s="46"/>
      <c r="DC49" s="47" t="s">
        <v>13</v>
      </c>
      <c r="DD49" s="48">
        <f>SUM(CY47:DD48)</f>
        <v>0</v>
      </c>
      <c r="DE49" s="45"/>
      <c r="DF49" s="46"/>
      <c r="DG49" s="30"/>
      <c r="DH49" s="30"/>
      <c r="DI49" s="30"/>
      <c r="DJ49" s="46"/>
      <c r="DK49" s="47" t="s">
        <v>13</v>
      </c>
      <c r="DL49" s="48">
        <f>SUM(DG47:DL48)</f>
        <v>0</v>
      </c>
      <c r="DM49" s="45"/>
      <c r="DN49" s="46"/>
      <c r="DO49" s="30"/>
      <c r="DP49" s="30"/>
      <c r="DQ49" s="30"/>
      <c r="DR49" s="46"/>
      <c r="DS49" s="47" t="s">
        <v>13</v>
      </c>
      <c r="DT49" s="48">
        <f>SUM(DO47:DT48)</f>
        <v>0</v>
      </c>
      <c r="DU49" s="45"/>
      <c r="DV49" s="46"/>
      <c r="DW49" s="30"/>
      <c r="DX49" s="30"/>
      <c r="DY49" s="30"/>
      <c r="DZ49" s="46"/>
      <c r="EA49" s="47" t="s">
        <v>13</v>
      </c>
      <c r="EB49" s="48">
        <f>SUM(DW47:EB48)</f>
        <v>0</v>
      </c>
      <c r="EC49" s="45"/>
      <c r="ED49" s="46"/>
      <c r="EE49" s="30"/>
      <c r="EF49" s="30"/>
      <c r="EG49" s="30"/>
      <c r="EH49" s="46"/>
      <c r="EI49" s="47" t="s">
        <v>13</v>
      </c>
      <c r="EJ49" s="48">
        <f>SUM(EE47:EJ48)</f>
        <v>0</v>
      </c>
      <c r="EK49" s="45"/>
      <c r="EL49" s="46"/>
      <c r="EM49" s="30"/>
      <c r="EN49" s="30"/>
      <c r="EO49" s="30"/>
      <c r="EP49" s="46"/>
      <c r="EQ49" s="47" t="s">
        <v>13</v>
      </c>
      <c r="ER49" s="48">
        <f>SUM(EM47:ER48)</f>
        <v>0</v>
      </c>
      <c r="ES49" s="45"/>
      <c r="ET49" s="46"/>
      <c r="EU49" s="30"/>
      <c r="EV49" s="30"/>
      <c r="EW49" s="30"/>
      <c r="EX49" s="46"/>
      <c r="EY49" s="47" t="s">
        <v>13</v>
      </c>
      <c r="EZ49" s="48">
        <f>SUM(EU47:EZ48)</f>
        <v>0</v>
      </c>
      <c r="FA49" s="45"/>
      <c r="FB49" s="46"/>
      <c r="FC49" s="30"/>
      <c r="FD49" s="30"/>
      <c r="FE49" s="30"/>
      <c r="FF49" s="46"/>
      <c r="FG49" s="47" t="s">
        <v>13</v>
      </c>
      <c r="FH49" s="48">
        <f>SUM(FC47:FH48)</f>
        <v>0</v>
      </c>
      <c r="FI49" s="45"/>
      <c r="FJ49" s="46"/>
      <c r="FK49" s="30"/>
      <c r="FL49" s="30"/>
      <c r="FM49" s="30"/>
      <c r="FN49" s="46"/>
      <c r="FO49" s="47" t="s">
        <v>13</v>
      </c>
      <c r="FP49" s="48">
        <f>SUM(FK47:FP48)</f>
        <v>0</v>
      </c>
      <c r="FQ49" s="45"/>
      <c r="FR49" s="46"/>
      <c r="FS49" s="30"/>
      <c r="FT49" s="30"/>
      <c r="FU49" s="30"/>
      <c r="FV49" s="46"/>
      <c r="FW49" s="47" t="s">
        <v>13</v>
      </c>
      <c r="FX49" s="48">
        <f>SUM(FS47:FX48)</f>
        <v>0</v>
      </c>
      <c r="FY49" s="45"/>
      <c r="FZ49" s="46"/>
      <c r="GA49" s="30"/>
      <c r="GB49" s="30"/>
      <c r="GC49" s="30"/>
      <c r="GD49" s="46"/>
      <c r="GE49" s="47" t="s">
        <v>13</v>
      </c>
      <c r="GF49" s="48">
        <f>SUM(GA47:GF48)</f>
        <v>0</v>
      </c>
      <c r="GG49" s="45"/>
      <c r="GH49" s="46"/>
      <c r="GI49" s="30"/>
      <c r="GJ49" s="30"/>
      <c r="GK49" s="30"/>
      <c r="GL49" s="46"/>
      <c r="GM49" s="47" t="s">
        <v>13</v>
      </c>
      <c r="GN49" s="48">
        <f>SUM(GI47:GN48)</f>
        <v>0</v>
      </c>
      <c r="GO49" s="45"/>
      <c r="GP49" s="46"/>
      <c r="GQ49" s="30"/>
      <c r="GR49" s="30"/>
      <c r="GS49" s="30"/>
      <c r="GT49" s="46"/>
      <c r="GU49" s="47" t="s">
        <v>13</v>
      </c>
      <c r="GV49" s="48">
        <f>SUM(GQ47:GV48)</f>
        <v>0</v>
      </c>
      <c r="GW49" s="45"/>
      <c r="GX49" s="46"/>
      <c r="GY49" s="30"/>
      <c r="GZ49" s="30"/>
      <c r="HA49" s="30"/>
      <c r="HB49" s="46"/>
      <c r="HC49" s="47" t="s">
        <v>13</v>
      </c>
      <c r="HD49" s="48">
        <f>SUM(GY47:HD48)</f>
        <v>0</v>
      </c>
      <c r="HE49" s="45"/>
      <c r="HF49" s="46"/>
      <c r="HG49" s="30"/>
      <c r="HH49" s="30"/>
      <c r="HI49" s="30"/>
      <c r="HJ49" s="46"/>
      <c r="HK49" s="47" t="s">
        <v>13</v>
      </c>
      <c r="HL49" s="48">
        <f>SUM(HG47:HL48)</f>
        <v>0</v>
      </c>
      <c r="HM49" s="45"/>
      <c r="HN49" s="46"/>
      <c r="HO49" s="30"/>
      <c r="HP49" s="30"/>
      <c r="HQ49" s="30"/>
      <c r="HR49" s="46"/>
      <c r="HS49" s="47" t="s">
        <v>13</v>
      </c>
      <c r="HT49" s="48">
        <f>SUM(HO47:HT48)</f>
        <v>0</v>
      </c>
      <c r="HU49" s="45"/>
      <c r="HV49" s="46"/>
      <c r="HW49" s="30"/>
      <c r="HX49" s="30"/>
      <c r="HY49" s="30"/>
      <c r="HZ49" s="46"/>
      <c r="IA49" s="47" t="s">
        <v>13</v>
      </c>
      <c r="IB49" s="48">
        <f>SUM(HW47:IB48)</f>
        <v>0</v>
      </c>
      <c r="IC49" s="45"/>
      <c r="ID49" s="46"/>
      <c r="IE49" s="30"/>
      <c r="IF49" s="30"/>
      <c r="IG49" s="30"/>
      <c r="IH49" s="46"/>
      <c r="II49" s="47" t="s">
        <v>13</v>
      </c>
      <c r="IJ49" s="48">
        <f>SUM(IE47:IJ48)</f>
        <v>0</v>
      </c>
      <c r="IK49" s="45"/>
      <c r="IL49" s="46"/>
      <c r="IM49" s="30"/>
      <c r="IN49" s="30"/>
      <c r="IO49" s="30"/>
      <c r="IP49" s="46"/>
      <c r="IQ49" s="47" t="s">
        <v>13</v>
      </c>
      <c r="IR49" s="48">
        <f>SUM(IM47:IV48)</f>
        <v>0</v>
      </c>
    </row>
    <row r="50" spans="1:252" s="49" customFormat="1" ht="9.75" customHeight="1">
      <c r="A50" s="102"/>
      <c r="B50" s="103"/>
      <c r="C50" s="104"/>
      <c r="D50" s="104"/>
      <c r="E50" s="104"/>
      <c r="F50" s="103"/>
      <c r="G50" s="105"/>
      <c r="H50" s="106"/>
      <c r="I50" s="30"/>
      <c r="J50" s="30"/>
      <c r="K50" s="47"/>
      <c r="L50" s="60"/>
      <c r="M50" s="59"/>
      <c r="N50" s="46"/>
      <c r="O50" s="30"/>
      <c r="P50" s="30"/>
      <c r="Q50" s="30"/>
      <c r="R50" s="46"/>
      <c r="S50" s="47"/>
      <c r="T50" s="60"/>
      <c r="U50" s="59"/>
      <c r="V50" s="46"/>
      <c r="W50" s="30"/>
      <c r="X50" s="30"/>
      <c r="Y50" s="30"/>
      <c r="Z50" s="46"/>
      <c r="AA50" s="47"/>
      <c r="AB50" s="60"/>
      <c r="AC50" s="59"/>
      <c r="AD50" s="46"/>
      <c r="AE50" s="30"/>
      <c r="AF50" s="30"/>
      <c r="AG50" s="30"/>
      <c r="AH50" s="46"/>
      <c r="AI50" s="47"/>
      <c r="AJ50" s="60"/>
      <c r="AK50" s="59"/>
      <c r="AL50" s="46"/>
      <c r="AM50" s="30"/>
      <c r="AN50" s="30"/>
      <c r="AO50" s="30"/>
      <c r="AP50" s="46"/>
      <c r="AQ50" s="47"/>
      <c r="AR50" s="60"/>
      <c r="AS50" s="59"/>
      <c r="AT50" s="46"/>
      <c r="AU50" s="30"/>
      <c r="AV50" s="30"/>
      <c r="AW50" s="30"/>
      <c r="AX50" s="46"/>
      <c r="AY50" s="47"/>
      <c r="AZ50" s="60"/>
      <c r="BA50" s="59"/>
      <c r="BB50" s="46"/>
      <c r="BC50" s="30"/>
      <c r="BD50" s="30"/>
      <c r="BE50" s="30"/>
      <c r="BF50" s="46"/>
      <c r="BG50" s="47"/>
      <c r="BH50" s="60"/>
      <c r="BI50" s="59"/>
      <c r="BJ50" s="46"/>
      <c r="BK50" s="30"/>
      <c r="BL50" s="30"/>
      <c r="BM50" s="30"/>
      <c r="BN50" s="46"/>
      <c r="BO50" s="47"/>
      <c r="BP50" s="60"/>
      <c r="BQ50" s="59"/>
      <c r="BR50" s="46"/>
      <c r="BS50" s="30"/>
      <c r="BT50" s="30"/>
      <c r="BU50" s="30"/>
      <c r="BV50" s="46"/>
      <c r="BW50" s="47"/>
      <c r="BX50" s="60"/>
      <c r="BY50" s="59"/>
      <c r="BZ50" s="46"/>
      <c r="CA50" s="30"/>
      <c r="CB50" s="30"/>
      <c r="CC50" s="30"/>
      <c r="CD50" s="46"/>
      <c r="CE50" s="47"/>
      <c r="CF50" s="60"/>
      <c r="CG50" s="59"/>
      <c r="CH50" s="46"/>
      <c r="CI50" s="30"/>
      <c r="CJ50" s="30"/>
      <c r="CK50" s="30"/>
      <c r="CL50" s="46"/>
      <c r="CM50" s="47"/>
      <c r="CN50" s="60"/>
      <c r="CO50" s="59"/>
      <c r="CP50" s="46"/>
      <c r="CQ50" s="30"/>
      <c r="CR50" s="30"/>
      <c r="CS50" s="30"/>
      <c r="CT50" s="46"/>
      <c r="CU50" s="47"/>
      <c r="CV50" s="60"/>
      <c r="CW50" s="59"/>
      <c r="CX50" s="46"/>
      <c r="CY50" s="30"/>
      <c r="CZ50" s="30"/>
      <c r="DA50" s="30"/>
      <c r="DB50" s="46"/>
      <c r="DC50" s="47"/>
      <c r="DD50" s="60"/>
      <c r="DE50" s="59"/>
      <c r="DF50" s="46"/>
      <c r="DG50" s="30"/>
      <c r="DH50" s="30"/>
      <c r="DI50" s="30"/>
      <c r="DJ50" s="46"/>
      <c r="DK50" s="47"/>
      <c r="DL50" s="60"/>
      <c r="DM50" s="59"/>
      <c r="DN50" s="46"/>
      <c r="DO50" s="30"/>
      <c r="DP50" s="30"/>
      <c r="DQ50" s="30"/>
      <c r="DR50" s="46"/>
      <c r="DS50" s="47"/>
      <c r="DT50" s="60"/>
      <c r="DU50" s="59"/>
      <c r="DV50" s="46"/>
      <c r="DW50" s="30"/>
      <c r="DX50" s="30"/>
      <c r="DY50" s="30"/>
      <c r="DZ50" s="46"/>
      <c r="EA50" s="47"/>
      <c r="EB50" s="60"/>
      <c r="EC50" s="59"/>
      <c r="ED50" s="46"/>
      <c r="EE50" s="30"/>
      <c r="EF50" s="30"/>
      <c r="EG50" s="30"/>
      <c r="EH50" s="46"/>
      <c r="EI50" s="47"/>
      <c r="EJ50" s="60"/>
      <c r="EK50" s="59"/>
      <c r="EL50" s="46"/>
      <c r="EM50" s="30"/>
      <c r="EN50" s="30"/>
      <c r="EO50" s="30"/>
      <c r="EP50" s="46"/>
      <c r="EQ50" s="47"/>
      <c r="ER50" s="60"/>
      <c r="ES50" s="59"/>
      <c r="ET50" s="46"/>
      <c r="EU50" s="30"/>
      <c r="EV50" s="30"/>
      <c r="EW50" s="30"/>
      <c r="EX50" s="46"/>
      <c r="EY50" s="47"/>
      <c r="EZ50" s="60"/>
      <c r="FA50" s="59"/>
      <c r="FB50" s="46"/>
      <c r="FC50" s="30"/>
      <c r="FD50" s="30"/>
      <c r="FE50" s="30"/>
      <c r="FF50" s="46"/>
      <c r="FG50" s="47"/>
      <c r="FH50" s="60"/>
      <c r="FI50" s="59"/>
      <c r="FJ50" s="46"/>
      <c r="FK50" s="30"/>
      <c r="FL50" s="30"/>
      <c r="FM50" s="30"/>
      <c r="FN50" s="46"/>
      <c r="FO50" s="47"/>
      <c r="FP50" s="60"/>
      <c r="FQ50" s="59"/>
      <c r="FR50" s="46"/>
      <c r="FS50" s="30"/>
      <c r="FT50" s="30"/>
      <c r="FU50" s="30"/>
      <c r="FV50" s="46"/>
      <c r="FW50" s="47"/>
      <c r="FX50" s="60"/>
      <c r="FY50" s="59"/>
      <c r="FZ50" s="46"/>
      <c r="GA50" s="30"/>
      <c r="GB50" s="30"/>
      <c r="GC50" s="30"/>
      <c r="GD50" s="46"/>
      <c r="GE50" s="47"/>
      <c r="GF50" s="60"/>
      <c r="GG50" s="59"/>
      <c r="GH50" s="46"/>
      <c r="GI50" s="30"/>
      <c r="GJ50" s="30"/>
      <c r="GK50" s="30"/>
      <c r="GL50" s="46"/>
      <c r="GM50" s="47"/>
      <c r="GN50" s="60"/>
      <c r="GO50" s="59"/>
      <c r="GP50" s="46"/>
      <c r="GQ50" s="30"/>
      <c r="GR50" s="30"/>
      <c r="GS50" s="30"/>
      <c r="GT50" s="46"/>
      <c r="GU50" s="47"/>
      <c r="GV50" s="60"/>
      <c r="GW50" s="59"/>
      <c r="GX50" s="46"/>
      <c r="GY50" s="30"/>
      <c r="GZ50" s="30"/>
      <c r="HA50" s="30"/>
      <c r="HB50" s="46"/>
      <c r="HC50" s="47"/>
      <c r="HD50" s="60"/>
      <c r="HE50" s="59"/>
      <c r="HF50" s="46"/>
      <c r="HG50" s="30"/>
      <c r="HH50" s="30"/>
      <c r="HI50" s="30"/>
      <c r="HJ50" s="46"/>
      <c r="HK50" s="47"/>
      <c r="HL50" s="60"/>
      <c r="HM50" s="59"/>
      <c r="HN50" s="46"/>
      <c r="HO50" s="30"/>
      <c r="HP50" s="30"/>
      <c r="HQ50" s="30"/>
      <c r="HR50" s="46"/>
      <c r="HS50" s="47"/>
      <c r="HT50" s="60"/>
      <c r="HU50" s="59"/>
      <c r="HV50" s="46"/>
      <c r="HW50" s="30"/>
      <c r="HX50" s="30"/>
      <c r="HY50" s="30"/>
      <c r="HZ50" s="46"/>
      <c r="IA50" s="47"/>
      <c r="IB50" s="60"/>
      <c r="IC50" s="59"/>
      <c r="ID50" s="46"/>
      <c r="IE50" s="30"/>
      <c r="IF50" s="30"/>
      <c r="IG50" s="30"/>
      <c r="IH50" s="46"/>
      <c r="II50" s="47"/>
      <c r="IJ50" s="60"/>
      <c r="IK50" s="59"/>
      <c r="IL50" s="46"/>
      <c r="IM50" s="30"/>
      <c r="IN50" s="30"/>
      <c r="IO50" s="30"/>
      <c r="IP50" s="46"/>
      <c r="IQ50" s="47"/>
      <c r="IR50" s="60"/>
    </row>
    <row r="51" spans="1:8" ht="15">
      <c r="A51" s="140" t="s">
        <v>75</v>
      </c>
      <c r="B51" s="141"/>
      <c r="C51" s="141"/>
      <c r="D51" s="141"/>
      <c r="E51" s="141"/>
      <c r="F51" s="141"/>
      <c r="G51" s="141"/>
      <c r="H51" s="142"/>
    </row>
    <row r="52" spans="2:8" ht="15">
      <c r="B52" s="113"/>
      <c r="C52" s="114"/>
      <c r="F52" s="121" t="s">
        <v>81</v>
      </c>
      <c r="G52" s="115"/>
      <c r="H52" s="122">
        <f>2621+17+5</f>
        <v>2643</v>
      </c>
    </row>
    <row r="53" spans="1:252" ht="15" hidden="1">
      <c r="A53" s="221"/>
      <c r="B53" s="222"/>
      <c r="C53" s="222"/>
      <c r="D53" s="222"/>
      <c r="E53" s="222"/>
      <c r="F53" s="222"/>
      <c r="G53" s="61"/>
      <c r="H53" s="3"/>
      <c r="I53" s="144"/>
      <c r="J53" s="144"/>
      <c r="K53" s="10"/>
      <c r="L53" s="3"/>
      <c r="M53" s="143"/>
      <c r="N53" s="144"/>
      <c r="O53" s="144"/>
      <c r="P53" s="144"/>
      <c r="Q53" s="144"/>
      <c r="R53" s="144"/>
      <c r="S53" s="10"/>
      <c r="T53" s="3"/>
      <c r="U53" s="143"/>
      <c r="V53" s="144"/>
      <c r="W53" s="144"/>
      <c r="X53" s="144"/>
      <c r="Y53" s="144"/>
      <c r="Z53" s="144"/>
      <c r="AA53" s="10"/>
      <c r="AB53" s="3"/>
      <c r="AC53" s="143"/>
      <c r="AD53" s="144"/>
      <c r="AE53" s="144"/>
      <c r="AF53" s="144"/>
      <c r="AG53" s="144"/>
      <c r="AH53" s="144"/>
      <c r="AI53" s="10"/>
      <c r="AJ53" s="3"/>
      <c r="AK53" s="143"/>
      <c r="AL53" s="144"/>
      <c r="AM53" s="144"/>
      <c r="AN53" s="144"/>
      <c r="AO53" s="144"/>
      <c r="AP53" s="144"/>
      <c r="AQ53" s="10"/>
      <c r="AR53" s="3"/>
      <c r="AS53" s="143"/>
      <c r="AT53" s="144"/>
      <c r="AU53" s="144"/>
      <c r="AV53" s="144"/>
      <c r="AW53" s="144"/>
      <c r="AX53" s="144"/>
      <c r="AY53" s="10"/>
      <c r="AZ53" s="3"/>
      <c r="BA53" s="143"/>
      <c r="BB53" s="144"/>
      <c r="BC53" s="144"/>
      <c r="BD53" s="144"/>
      <c r="BE53" s="144"/>
      <c r="BF53" s="144"/>
      <c r="BG53" s="10"/>
      <c r="BH53" s="3"/>
      <c r="BI53" s="143"/>
      <c r="BJ53" s="144"/>
      <c r="BK53" s="144"/>
      <c r="BL53" s="144"/>
      <c r="BM53" s="144"/>
      <c r="BN53" s="144"/>
      <c r="BO53" s="10"/>
      <c r="BP53" s="3"/>
      <c r="BQ53" s="143"/>
      <c r="BR53" s="144"/>
      <c r="BS53" s="144"/>
      <c r="BT53" s="144"/>
      <c r="BU53" s="144"/>
      <c r="BV53" s="144"/>
      <c r="BW53" s="10"/>
      <c r="BX53" s="3"/>
      <c r="BY53" s="143"/>
      <c r="BZ53" s="144"/>
      <c r="CA53" s="144"/>
      <c r="CB53" s="144"/>
      <c r="CC53" s="144"/>
      <c r="CD53" s="144"/>
      <c r="CE53" s="10"/>
      <c r="CF53" s="3"/>
      <c r="CG53" s="143"/>
      <c r="CH53" s="144"/>
      <c r="CI53" s="144"/>
      <c r="CJ53" s="144"/>
      <c r="CK53" s="144"/>
      <c r="CL53" s="144"/>
      <c r="CM53" s="10"/>
      <c r="CN53" s="3"/>
      <c r="CO53" s="143"/>
      <c r="CP53" s="144"/>
      <c r="CQ53" s="144"/>
      <c r="CR53" s="144"/>
      <c r="CS53" s="144"/>
      <c r="CT53" s="144"/>
      <c r="CU53" s="10"/>
      <c r="CV53" s="3"/>
      <c r="CW53" s="143"/>
      <c r="CX53" s="144"/>
      <c r="CY53" s="144"/>
      <c r="CZ53" s="144"/>
      <c r="DA53" s="144"/>
      <c r="DB53" s="144"/>
      <c r="DC53" s="10"/>
      <c r="DD53" s="3"/>
      <c r="DE53" s="143"/>
      <c r="DF53" s="144"/>
      <c r="DG53" s="144"/>
      <c r="DH53" s="144"/>
      <c r="DI53" s="144"/>
      <c r="DJ53" s="144"/>
      <c r="DK53" s="10"/>
      <c r="DL53" s="3"/>
      <c r="DM53" s="143"/>
      <c r="DN53" s="144"/>
      <c r="DO53" s="144"/>
      <c r="DP53" s="144"/>
      <c r="DQ53" s="144"/>
      <c r="DR53" s="144"/>
      <c r="DS53" s="10"/>
      <c r="DT53" s="3"/>
      <c r="DU53" s="143"/>
      <c r="DV53" s="144"/>
      <c r="DW53" s="144"/>
      <c r="DX53" s="144"/>
      <c r="DY53" s="144"/>
      <c r="DZ53" s="144"/>
      <c r="EA53" s="10"/>
      <c r="EB53" s="3"/>
      <c r="EC53" s="143"/>
      <c r="ED53" s="144"/>
      <c r="EE53" s="144"/>
      <c r="EF53" s="144"/>
      <c r="EG53" s="144"/>
      <c r="EH53" s="144"/>
      <c r="EI53" s="10"/>
      <c r="EJ53" s="3"/>
      <c r="EK53" s="143"/>
      <c r="EL53" s="144"/>
      <c r="EM53" s="144"/>
      <c r="EN53" s="144"/>
      <c r="EO53" s="144"/>
      <c r="EP53" s="144"/>
      <c r="EQ53" s="10"/>
      <c r="ER53" s="3"/>
      <c r="ES53" s="143"/>
      <c r="ET53" s="144"/>
      <c r="EU53" s="144"/>
      <c r="EV53" s="144"/>
      <c r="EW53" s="144"/>
      <c r="EX53" s="144"/>
      <c r="EY53" s="10"/>
      <c r="EZ53" s="3"/>
      <c r="FA53" s="143"/>
      <c r="FB53" s="144"/>
      <c r="FC53" s="144"/>
      <c r="FD53" s="144"/>
      <c r="FE53" s="144"/>
      <c r="FF53" s="144"/>
      <c r="FG53" s="10"/>
      <c r="FH53" s="3"/>
      <c r="FI53" s="143"/>
      <c r="FJ53" s="144"/>
      <c r="FK53" s="144"/>
      <c r="FL53" s="144"/>
      <c r="FM53" s="144"/>
      <c r="FN53" s="144"/>
      <c r="FO53" s="10"/>
      <c r="FP53" s="3"/>
      <c r="FQ53" s="143"/>
      <c r="FR53" s="144"/>
      <c r="FS53" s="144"/>
      <c r="FT53" s="144"/>
      <c r="FU53" s="144"/>
      <c r="FV53" s="144"/>
      <c r="FW53" s="10"/>
      <c r="FX53" s="3"/>
      <c r="FY53" s="143"/>
      <c r="FZ53" s="144"/>
      <c r="GA53" s="144"/>
      <c r="GB53" s="144"/>
      <c r="GC53" s="144"/>
      <c r="GD53" s="144"/>
      <c r="GE53" s="10"/>
      <c r="GF53" s="3"/>
      <c r="GG53" s="143"/>
      <c r="GH53" s="144"/>
      <c r="GI53" s="144"/>
      <c r="GJ53" s="144"/>
      <c r="GK53" s="144"/>
      <c r="GL53" s="144"/>
      <c r="GM53" s="10"/>
      <c r="GN53" s="3"/>
      <c r="GO53" s="143"/>
      <c r="GP53" s="144"/>
      <c r="GQ53" s="144"/>
      <c r="GR53" s="144"/>
      <c r="GS53" s="144"/>
      <c r="GT53" s="144"/>
      <c r="GU53" s="10"/>
      <c r="GV53" s="3"/>
      <c r="GW53" s="143"/>
      <c r="GX53" s="144"/>
      <c r="GY53" s="144"/>
      <c r="GZ53" s="144"/>
      <c r="HA53" s="144"/>
      <c r="HB53" s="144"/>
      <c r="HC53" s="10"/>
      <c r="HD53" s="3"/>
      <c r="HE53" s="143"/>
      <c r="HF53" s="144"/>
      <c r="HG53" s="144"/>
      <c r="HH53" s="144"/>
      <c r="HI53" s="144"/>
      <c r="HJ53" s="144"/>
      <c r="HK53" s="10"/>
      <c r="HL53" s="3"/>
      <c r="HM53" s="143"/>
      <c r="HN53" s="144"/>
      <c r="HO53" s="144"/>
      <c r="HP53" s="144"/>
      <c r="HQ53" s="144"/>
      <c r="HR53" s="144"/>
      <c r="HS53" s="10"/>
      <c r="HT53" s="3"/>
      <c r="HU53" s="143"/>
      <c r="HV53" s="144"/>
      <c r="HW53" s="144"/>
      <c r="HX53" s="144"/>
      <c r="HY53" s="144"/>
      <c r="HZ53" s="144"/>
      <c r="IA53" s="10"/>
      <c r="IB53" s="3"/>
      <c r="IC53" s="143"/>
      <c r="ID53" s="144"/>
      <c r="IE53" s="144"/>
      <c r="IF53" s="144"/>
      <c r="IG53" s="144"/>
      <c r="IH53" s="144"/>
      <c r="II53" s="10"/>
      <c r="IJ53" s="3"/>
      <c r="IK53" s="143"/>
      <c r="IL53" s="144"/>
      <c r="IM53" s="144"/>
      <c r="IN53" s="144"/>
      <c r="IO53" s="144"/>
      <c r="IP53" s="144"/>
      <c r="IQ53" s="10"/>
      <c r="IR53" s="3"/>
    </row>
    <row r="54" spans="1:252" ht="15">
      <c r="A54" s="217" t="s">
        <v>72</v>
      </c>
      <c r="B54" s="218"/>
      <c r="C54" s="116"/>
      <c r="D54" s="116">
        <v>792</v>
      </c>
      <c r="E54" s="116" t="s">
        <v>69</v>
      </c>
      <c r="F54" s="117">
        <v>210</v>
      </c>
      <c r="G54" s="116" t="s">
        <v>70</v>
      </c>
      <c r="H54" s="118"/>
      <c r="I54" s="112"/>
      <c r="J54" s="112"/>
      <c r="K54" s="10"/>
      <c r="L54" s="18"/>
      <c r="M54" s="112"/>
      <c r="N54" s="112"/>
      <c r="O54" s="112"/>
      <c r="P54" s="112"/>
      <c r="Q54" s="112"/>
      <c r="R54" s="112"/>
      <c r="S54" s="10"/>
      <c r="T54" s="18"/>
      <c r="U54" s="112"/>
      <c r="V54" s="112"/>
      <c r="W54" s="112"/>
      <c r="X54" s="112"/>
      <c r="Y54" s="112"/>
      <c r="Z54" s="112"/>
      <c r="AA54" s="10"/>
      <c r="AB54" s="18"/>
      <c r="AC54" s="112"/>
      <c r="AD54" s="112"/>
      <c r="AE54" s="112"/>
      <c r="AF54" s="112"/>
      <c r="AG54" s="112"/>
      <c r="AH54" s="112"/>
      <c r="AI54" s="10"/>
      <c r="AJ54" s="18"/>
      <c r="AK54" s="112"/>
      <c r="AL54" s="112"/>
      <c r="AM54" s="112"/>
      <c r="AN54" s="112"/>
      <c r="AO54" s="112"/>
      <c r="AP54" s="112"/>
      <c r="AQ54" s="10"/>
      <c r="AR54" s="18"/>
      <c r="AS54" s="112"/>
      <c r="AT54" s="112"/>
      <c r="AU54" s="112"/>
      <c r="AV54" s="112"/>
      <c r="AW54" s="112"/>
      <c r="AX54" s="112"/>
      <c r="AY54" s="10"/>
      <c r="AZ54" s="18"/>
      <c r="BA54" s="112"/>
      <c r="BB54" s="112"/>
      <c r="BC54" s="112"/>
      <c r="BD54" s="112"/>
      <c r="BE54" s="112"/>
      <c r="BF54" s="112"/>
      <c r="BG54" s="10"/>
      <c r="BH54" s="18"/>
      <c r="BI54" s="112"/>
      <c r="BJ54" s="112"/>
      <c r="BK54" s="112"/>
      <c r="BL54" s="112"/>
      <c r="BM54" s="112"/>
      <c r="BN54" s="112"/>
      <c r="BO54" s="10"/>
      <c r="BP54" s="18"/>
      <c r="BQ54" s="112"/>
      <c r="BR54" s="112"/>
      <c r="BS54" s="112"/>
      <c r="BT54" s="112"/>
      <c r="BU54" s="112"/>
      <c r="BV54" s="112"/>
      <c r="BW54" s="10"/>
      <c r="BX54" s="18"/>
      <c r="BY54" s="112"/>
      <c r="BZ54" s="112"/>
      <c r="CA54" s="112"/>
      <c r="CB54" s="112"/>
      <c r="CC54" s="112"/>
      <c r="CD54" s="112"/>
      <c r="CE54" s="10"/>
      <c r="CF54" s="18"/>
      <c r="CG54" s="112"/>
      <c r="CH54" s="112"/>
      <c r="CI54" s="112"/>
      <c r="CJ54" s="112"/>
      <c r="CK54" s="112"/>
      <c r="CL54" s="112"/>
      <c r="CM54" s="10"/>
      <c r="CN54" s="18"/>
      <c r="CO54" s="112"/>
      <c r="CP54" s="112"/>
      <c r="CQ54" s="112"/>
      <c r="CR54" s="112"/>
      <c r="CS54" s="112"/>
      <c r="CT54" s="112"/>
      <c r="CU54" s="10"/>
      <c r="CV54" s="18"/>
      <c r="CW54" s="112"/>
      <c r="CX54" s="112"/>
      <c r="CY54" s="112"/>
      <c r="CZ54" s="112"/>
      <c r="DA54" s="112"/>
      <c r="DB54" s="112"/>
      <c r="DC54" s="10"/>
      <c r="DD54" s="18"/>
      <c r="DE54" s="112"/>
      <c r="DF54" s="112"/>
      <c r="DG54" s="112"/>
      <c r="DH54" s="112"/>
      <c r="DI54" s="112"/>
      <c r="DJ54" s="112"/>
      <c r="DK54" s="10"/>
      <c r="DL54" s="18"/>
      <c r="DM54" s="112"/>
      <c r="DN54" s="112"/>
      <c r="DO54" s="112"/>
      <c r="DP54" s="112"/>
      <c r="DQ54" s="112"/>
      <c r="DR54" s="112"/>
      <c r="DS54" s="10"/>
      <c r="DT54" s="18"/>
      <c r="DU54" s="112"/>
      <c r="DV54" s="112"/>
      <c r="DW54" s="112"/>
      <c r="DX54" s="112"/>
      <c r="DY54" s="112"/>
      <c r="DZ54" s="112"/>
      <c r="EA54" s="10"/>
      <c r="EB54" s="18"/>
      <c r="EC54" s="112"/>
      <c r="ED54" s="112"/>
      <c r="EE54" s="112"/>
      <c r="EF54" s="112"/>
      <c r="EG54" s="112"/>
      <c r="EH54" s="112"/>
      <c r="EI54" s="10"/>
      <c r="EJ54" s="18"/>
      <c r="EK54" s="112"/>
      <c r="EL54" s="112"/>
      <c r="EM54" s="112"/>
      <c r="EN54" s="112"/>
      <c r="EO54" s="112"/>
      <c r="EP54" s="112"/>
      <c r="EQ54" s="10"/>
      <c r="ER54" s="18"/>
      <c r="ES54" s="112"/>
      <c r="ET54" s="112"/>
      <c r="EU54" s="112"/>
      <c r="EV54" s="112"/>
      <c r="EW54" s="112"/>
      <c r="EX54" s="112"/>
      <c r="EY54" s="10"/>
      <c r="EZ54" s="18"/>
      <c r="FA54" s="112"/>
      <c r="FB54" s="112"/>
      <c r="FC54" s="112"/>
      <c r="FD54" s="112"/>
      <c r="FE54" s="112"/>
      <c r="FF54" s="112"/>
      <c r="FG54" s="10"/>
      <c r="FH54" s="18"/>
      <c r="FI54" s="112"/>
      <c r="FJ54" s="112"/>
      <c r="FK54" s="112"/>
      <c r="FL54" s="112"/>
      <c r="FM54" s="112"/>
      <c r="FN54" s="112"/>
      <c r="FO54" s="10"/>
      <c r="FP54" s="18"/>
      <c r="FQ54" s="112"/>
      <c r="FR54" s="112"/>
      <c r="FS54" s="112"/>
      <c r="FT54" s="112"/>
      <c r="FU54" s="112"/>
      <c r="FV54" s="112"/>
      <c r="FW54" s="10"/>
      <c r="FX54" s="18"/>
      <c r="FY54" s="112"/>
      <c r="FZ54" s="112"/>
      <c r="GA54" s="112"/>
      <c r="GB54" s="112"/>
      <c r="GC54" s="112"/>
      <c r="GD54" s="112"/>
      <c r="GE54" s="10"/>
      <c r="GF54" s="18"/>
      <c r="GG54" s="112"/>
      <c r="GH54" s="112"/>
      <c r="GI54" s="112"/>
      <c r="GJ54" s="112"/>
      <c r="GK54" s="112"/>
      <c r="GL54" s="112"/>
      <c r="GM54" s="10"/>
      <c r="GN54" s="18"/>
      <c r="GO54" s="112"/>
      <c r="GP54" s="112"/>
      <c r="GQ54" s="112"/>
      <c r="GR54" s="112"/>
      <c r="GS54" s="112"/>
      <c r="GT54" s="112"/>
      <c r="GU54" s="10"/>
      <c r="GV54" s="18"/>
      <c r="GW54" s="112"/>
      <c r="GX54" s="112"/>
      <c r="GY54" s="112"/>
      <c r="GZ54" s="112"/>
      <c r="HA54" s="112"/>
      <c r="HB54" s="112"/>
      <c r="HC54" s="10"/>
      <c r="HD54" s="18"/>
      <c r="HE54" s="112"/>
      <c r="HF54" s="112"/>
      <c r="HG54" s="112"/>
      <c r="HH54" s="112"/>
      <c r="HI54" s="112"/>
      <c r="HJ54" s="112"/>
      <c r="HK54" s="10"/>
      <c r="HL54" s="18"/>
      <c r="HM54" s="112"/>
      <c r="HN54" s="112"/>
      <c r="HO54" s="112"/>
      <c r="HP54" s="112"/>
      <c r="HQ54" s="112"/>
      <c r="HR54" s="112"/>
      <c r="HS54" s="10"/>
      <c r="HT54" s="18"/>
      <c r="HU54" s="112"/>
      <c r="HV54" s="112"/>
      <c r="HW54" s="112"/>
      <c r="HX54" s="112"/>
      <c r="HY54" s="112"/>
      <c r="HZ54" s="112"/>
      <c r="IA54" s="10"/>
      <c r="IB54" s="18"/>
      <c r="IC54" s="112"/>
      <c r="ID54" s="112"/>
      <c r="IE54" s="112"/>
      <c r="IF54" s="112"/>
      <c r="IG54" s="112"/>
      <c r="IH54" s="112"/>
      <c r="II54" s="10"/>
      <c r="IJ54" s="18"/>
      <c r="IK54" s="112"/>
      <c r="IL54" s="112"/>
      <c r="IM54" s="112"/>
      <c r="IN54" s="112"/>
      <c r="IO54" s="112"/>
      <c r="IP54" s="112"/>
      <c r="IQ54" s="10"/>
      <c r="IR54" s="18"/>
    </row>
    <row r="55" spans="1:8" ht="14.25" customHeight="1">
      <c r="A55" s="219" t="s">
        <v>53</v>
      </c>
      <c r="B55" s="220"/>
      <c r="C55" s="214" t="s">
        <v>54</v>
      </c>
      <c r="D55" s="215"/>
      <c r="E55" s="216"/>
      <c r="F55" s="147" t="s">
        <v>55</v>
      </c>
      <c r="G55" s="148"/>
      <c r="H55" s="149"/>
    </row>
    <row r="56" spans="1:8" ht="15">
      <c r="A56" s="23" t="s">
        <v>4</v>
      </c>
      <c r="B56" s="98">
        <v>2</v>
      </c>
      <c r="C56" s="15" t="s">
        <v>4</v>
      </c>
      <c r="D56" s="34"/>
      <c r="E56" s="100">
        <v>30</v>
      </c>
      <c r="F56" s="21" t="s">
        <v>4</v>
      </c>
      <c r="G56" s="19">
        <v>20</v>
      </c>
      <c r="H56" s="65"/>
    </row>
    <row r="57" spans="1:8" ht="15">
      <c r="A57" s="24" t="s">
        <v>17</v>
      </c>
      <c r="B57" s="99">
        <v>3</v>
      </c>
      <c r="C57" s="16" t="s">
        <v>17</v>
      </c>
      <c r="D57" s="17"/>
      <c r="E57" s="101">
        <v>11</v>
      </c>
      <c r="F57" s="22" t="s">
        <v>17</v>
      </c>
      <c r="G57" s="20">
        <v>4</v>
      </c>
      <c r="H57" s="66"/>
    </row>
    <row r="58" spans="1:8" s="8" customFormat="1" ht="15">
      <c r="A58" s="211" t="s">
        <v>71</v>
      </c>
      <c r="B58" s="212"/>
      <c r="C58" s="207">
        <f>D54+E56-G56</f>
        <v>802</v>
      </c>
      <c r="D58" s="209"/>
      <c r="E58" s="208" t="s">
        <v>76</v>
      </c>
      <c r="F58" s="207">
        <f>F54+E57-G57</f>
        <v>217</v>
      </c>
      <c r="G58" s="157" t="s">
        <v>77</v>
      </c>
      <c r="H58" s="107" t="s">
        <v>78</v>
      </c>
    </row>
    <row r="59" spans="1:8" s="12" customFormat="1" ht="18.75" customHeight="1">
      <c r="A59" s="154"/>
      <c r="B59" s="213"/>
      <c r="C59" s="155"/>
      <c r="D59" s="156"/>
      <c r="E59" s="158"/>
      <c r="F59" s="155"/>
      <c r="G59" s="158">
        <v>189</v>
      </c>
      <c r="H59" s="119">
        <f>C58+F58</f>
        <v>1019</v>
      </c>
    </row>
    <row r="60" spans="1:8" s="13" customFormat="1" ht="20.25" customHeight="1">
      <c r="A60" s="210" t="s">
        <v>45</v>
      </c>
      <c r="B60" s="206"/>
      <c r="C60" s="206" t="s">
        <v>46</v>
      </c>
      <c r="D60" s="206"/>
      <c r="E60" s="206"/>
      <c r="F60" s="206"/>
      <c r="G60" s="145" t="s">
        <v>47</v>
      </c>
      <c r="H60" s="146"/>
    </row>
    <row r="61" spans="1:8" ht="15">
      <c r="A61" s="150" t="s">
        <v>21</v>
      </c>
      <c r="B61" s="151"/>
      <c r="C61" s="151" t="s">
        <v>18</v>
      </c>
      <c r="D61" s="151"/>
      <c r="E61" s="151"/>
      <c r="F61" s="151"/>
      <c r="G61" s="152" t="s">
        <v>19</v>
      </c>
      <c r="H61" s="153"/>
    </row>
    <row r="62" spans="1:8" ht="15">
      <c r="A62" s="14"/>
      <c r="B62" s="14"/>
      <c r="C62" s="14"/>
      <c r="D62" s="14"/>
      <c r="E62" s="14"/>
      <c r="F62" s="14"/>
      <c r="G62" s="14"/>
      <c r="H62" s="14"/>
    </row>
    <row r="64" spans="1:8" ht="21">
      <c r="A64" s="236" t="s">
        <v>119</v>
      </c>
      <c r="B64" s="237"/>
      <c r="C64" s="237"/>
      <c r="D64" s="237"/>
      <c r="E64" s="237"/>
      <c r="F64" s="237"/>
      <c r="G64" s="237"/>
      <c r="H64" s="237"/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spans="1:10" ht="15">
      <c r="A107" s="174" t="s">
        <v>82</v>
      </c>
      <c r="B107" s="159"/>
      <c r="C107" s="159"/>
      <c r="D107" s="202" t="s">
        <v>83</v>
      </c>
      <c r="E107" s="203"/>
      <c r="F107" s="202" t="s">
        <v>84</v>
      </c>
      <c r="G107" s="203"/>
      <c r="H107" s="160" t="s">
        <v>85</v>
      </c>
      <c r="I107" s="160"/>
      <c r="J107"/>
    </row>
    <row r="108" spans="1:10" ht="15">
      <c r="A108" s="161" t="s">
        <v>86</v>
      </c>
      <c r="B108" s="162"/>
      <c r="C108" s="162"/>
      <c r="D108" s="175">
        <v>99002152.45</v>
      </c>
      <c r="E108" s="176"/>
      <c r="F108" s="204">
        <v>0.7306682629249323</v>
      </c>
      <c r="G108" s="205"/>
      <c r="H108" s="163">
        <v>0.6</v>
      </c>
      <c r="I108" s="163"/>
      <c r="J108"/>
    </row>
    <row r="109" spans="1:10" ht="15">
      <c r="A109" s="164" t="s">
        <v>87</v>
      </c>
      <c r="B109"/>
      <c r="C109"/>
      <c r="D109" s="175">
        <v>22946581.42</v>
      </c>
      <c r="E109" s="176"/>
      <c r="F109" s="204">
        <v>0.1693532753713066</v>
      </c>
      <c r="G109" s="205"/>
      <c r="H109" s="163">
        <v>0.25</v>
      </c>
      <c r="I109" s="163"/>
      <c r="J109"/>
    </row>
    <row r="110" spans="1:10" ht="15">
      <c r="A110" s="164" t="s">
        <v>88</v>
      </c>
      <c r="B110"/>
      <c r="C110"/>
      <c r="D110" s="175">
        <v>2448341.14</v>
      </c>
      <c r="E110" s="176"/>
      <c r="F110" s="204">
        <v>0.018069558323137735</v>
      </c>
      <c r="G110" s="205"/>
      <c r="H110" s="163">
        <v>0.03</v>
      </c>
      <c r="I110" s="163"/>
      <c r="J110"/>
    </row>
    <row r="111" spans="1:10" ht="15">
      <c r="A111" s="165" t="s">
        <v>89</v>
      </c>
      <c r="B111" s="166"/>
      <c r="C111" s="166"/>
      <c r="D111" s="200">
        <v>124397075.01</v>
      </c>
      <c r="E111" s="201"/>
      <c r="F111" s="198">
        <v>0.9180910966193766</v>
      </c>
      <c r="G111" s="199"/>
      <c r="H111" s="167">
        <v>0.88</v>
      </c>
      <c r="I111" s="167"/>
      <c r="J111"/>
    </row>
    <row r="112" spans="1:10" ht="15">
      <c r="A112" s="168"/>
      <c r="B112"/>
      <c r="C112"/>
      <c r="D112" s="169"/>
      <c r="E112" s="170"/>
      <c r="F112" s="171"/>
      <c r="G112" s="172"/>
      <c r="H112" s="173"/>
      <c r="I112"/>
      <c r="J112"/>
    </row>
    <row r="113" spans="1:10" ht="15">
      <c r="A113" s="174" t="s">
        <v>90</v>
      </c>
      <c r="B113" s="159"/>
      <c r="C113" s="159"/>
      <c r="D113" s="202" t="s">
        <v>83</v>
      </c>
      <c r="E113" s="203"/>
      <c r="F113" s="202" t="s">
        <v>84</v>
      </c>
      <c r="G113" s="203"/>
      <c r="H113" s="160" t="s">
        <v>85</v>
      </c>
      <c r="I113" s="160"/>
      <c r="J113"/>
    </row>
    <row r="114" spans="1:10" ht="15">
      <c r="A114" s="161" t="s">
        <v>91</v>
      </c>
      <c r="B114" s="162"/>
      <c r="C114" s="162"/>
      <c r="D114" s="175">
        <v>6249900.28</v>
      </c>
      <c r="E114" s="176"/>
      <c r="F114" s="204">
        <v>0.046126308045150465</v>
      </c>
      <c r="G114" s="205"/>
      <c r="H114" s="163">
        <v>0.07</v>
      </c>
      <c r="I114" s="163"/>
      <c r="J114"/>
    </row>
    <row r="115" spans="1:10" ht="15">
      <c r="A115" s="164" t="s">
        <v>92</v>
      </c>
      <c r="B115"/>
      <c r="C115"/>
      <c r="D115" s="175">
        <v>4296543.98</v>
      </c>
      <c r="E115" s="176"/>
      <c r="F115" s="204">
        <v>0.03170989972195473</v>
      </c>
      <c r="G115" s="205"/>
      <c r="H115" s="163">
        <v>0.04</v>
      </c>
      <c r="I115" s="163"/>
      <c r="J115"/>
    </row>
    <row r="116" spans="1:10" ht="15">
      <c r="A116" s="164" t="s">
        <v>93</v>
      </c>
      <c r="B116"/>
      <c r="C116"/>
      <c r="D116" s="175"/>
      <c r="E116" s="176"/>
      <c r="F116" s="204"/>
      <c r="G116" s="205"/>
      <c r="H116" s="163">
        <v>0</v>
      </c>
      <c r="I116" s="163"/>
      <c r="J116"/>
    </row>
    <row r="117" spans="1:10" ht="15">
      <c r="A117" s="164" t="s">
        <v>94</v>
      </c>
      <c r="B117"/>
      <c r="C117"/>
      <c r="D117" s="175">
        <v>551831.32</v>
      </c>
      <c r="E117" s="176"/>
      <c r="F117" s="204">
        <v>0.004072695613518172</v>
      </c>
      <c r="G117" s="205"/>
      <c r="H117" s="163">
        <v>0.01</v>
      </c>
      <c r="I117" s="163"/>
      <c r="J117"/>
    </row>
    <row r="118" spans="1:10" ht="15">
      <c r="A118" s="165" t="s">
        <v>95</v>
      </c>
      <c r="B118" s="166"/>
      <c r="C118" s="166"/>
      <c r="D118" s="200">
        <v>11098275.580000002</v>
      </c>
      <c r="E118" s="201"/>
      <c r="F118" s="198">
        <v>0.08190890338062337</v>
      </c>
      <c r="G118" s="199"/>
      <c r="H118" s="167">
        <v>0.12000000000000001</v>
      </c>
      <c r="I118" s="167"/>
      <c r="J118"/>
    </row>
    <row r="119" spans="1:10" ht="15">
      <c r="A119"/>
      <c r="B119"/>
      <c r="C119"/>
      <c r="D119" s="177"/>
      <c r="E119" s="170"/>
      <c r="F119" s="171"/>
      <c r="G119" s="178"/>
      <c r="H119"/>
      <c r="I119"/>
      <c r="J119"/>
    </row>
    <row r="120" spans="1:10" ht="15">
      <c r="A120" s="165" t="s">
        <v>96</v>
      </c>
      <c r="B120" s="166"/>
      <c r="C120" s="166"/>
      <c r="D120" s="200">
        <v>135495350.59</v>
      </c>
      <c r="E120" s="201"/>
      <c r="F120" s="198">
        <v>1</v>
      </c>
      <c r="G120" s="199"/>
      <c r="H120" s="167">
        <v>1</v>
      </c>
      <c r="I120" s="167"/>
      <c r="J120"/>
    </row>
    <row r="121" spans="1:10" ht="15">
      <c r="A121"/>
      <c r="B121"/>
      <c r="C121"/>
      <c r="D121"/>
      <c r="E121"/>
      <c r="F121"/>
      <c r="G121"/>
      <c r="H121"/>
      <c r="I121"/>
      <c r="J121"/>
    </row>
    <row r="122" spans="1:10" ht="15">
      <c r="A122" s="179" t="s">
        <v>97</v>
      </c>
      <c r="B122" s="180">
        <v>4296543.98</v>
      </c>
      <c r="C122"/>
      <c r="D122" s="181">
        <v>0.03170989972195473</v>
      </c>
      <c r="E122"/>
      <c r="F122"/>
      <c r="G122"/>
      <c r="H122"/>
      <c r="I122"/>
      <c r="J122"/>
    </row>
    <row r="123" spans="1:10" ht="15">
      <c r="A123" s="179" t="s">
        <v>98</v>
      </c>
      <c r="B123" s="180">
        <v>31021657.03</v>
      </c>
      <c r="C123"/>
      <c r="D123" s="181">
        <v>0.22894997426051533</v>
      </c>
      <c r="E123"/>
      <c r="F123"/>
      <c r="G123"/>
      <c r="H123"/>
      <c r="I123"/>
      <c r="J123"/>
    </row>
    <row r="124" spans="1:10" ht="15">
      <c r="A124" s="179" t="s">
        <v>99</v>
      </c>
      <c r="B124" s="180">
        <v>248139.08</v>
      </c>
      <c r="C124"/>
      <c r="D124" s="181">
        <v>0.0018313475622558628</v>
      </c>
      <c r="E124"/>
      <c r="F124"/>
      <c r="G124"/>
      <c r="H124"/>
      <c r="I124"/>
      <c r="J124"/>
    </row>
    <row r="125" spans="1:10" ht="15">
      <c r="A125" s="179" t="s">
        <v>100</v>
      </c>
      <c r="B125" s="180">
        <v>551831.32</v>
      </c>
      <c r="C125"/>
      <c r="D125" s="181">
        <v>0.004072695613518172</v>
      </c>
      <c r="E125"/>
      <c r="F125"/>
      <c r="G125"/>
      <c r="H125"/>
      <c r="I125"/>
      <c r="J125"/>
    </row>
    <row r="126" spans="1:10" ht="15">
      <c r="A126" s="179" t="s">
        <v>101</v>
      </c>
      <c r="B126" s="180">
        <v>20419788.46</v>
      </c>
      <c r="C126"/>
      <c r="D126" s="181">
        <v>0.15070471695954302</v>
      </c>
      <c r="E126"/>
      <c r="F126"/>
      <c r="G126"/>
      <c r="H126"/>
      <c r="I126"/>
      <c r="J126"/>
    </row>
    <row r="127" spans="1:10" ht="15">
      <c r="A127" s="179" t="s">
        <v>102</v>
      </c>
      <c r="B127" s="180">
        <v>19426569.47</v>
      </c>
      <c r="C127"/>
      <c r="D127" s="181">
        <v>0.14337443598919875</v>
      </c>
      <c r="E127"/>
      <c r="F127"/>
      <c r="G127"/>
      <c r="H127"/>
      <c r="I127"/>
      <c r="J127"/>
    </row>
    <row r="128" spans="1:10" ht="15">
      <c r="A128" s="179" t="s">
        <v>103</v>
      </c>
      <c r="B128" s="180">
        <v>13590768.93</v>
      </c>
      <c r="C128"/>
      <c r="D128" s="181">
        <v>0.10030431945318014</v>
      </c>
      <c r="E128"/>
      <c r="F128"/>
      <c r="G128"/>
      <c r="H128"/>
      <c r="I128"/>
      <c r="J128"/>
    </row>
    <row r="129" spans="1:10" ht="15">
      <c r="A129" s="179" t="s">
        <v>104</v>
      </c>
      <c r="B129" s="180">
        <v>11746625.55</v>
      </c>
      <c r="C129"/>
      <c r="D129" s="181">
        <v>0.08669393819677633</v>
      </c>
      <c r="E129"/>
      <c r="F129"/>
      <c r="G129"/>
      <c r="H129"/>
      <c r="I129"/>
      <c r="J129"/>
    </row>
    <row r="130" spans="1:10" ht="15">
      <c r="A130" s="179" t="s">
        <v>105</v>
      </c>
      <c r="B130" s="180">
        <v>6249900.28</v>
      </c>
      <c r="C130"/>
      <c r="D130" s="181">
        <v>0.046126308045150465</v>
      </c>
      <c r="E130"/>
      <c r="F130"/>
      <c r="G130"/>
      <c r="H130"/>
      <c r="I130"/>
      <c r="J130"/>
    </row>
    <row r="131" spans="1:10" ht="15">
      <c r="A131" s="179" t="s">
        <v>106</v>
      </c>
      <c r="B131" s="180">
        <v>21625872.14</v>
      </c>
      <c r="C131"/>
      <c r="D131" s="181">
        <v>0.1596060089577425</v>
      </c>
      <c r="E131"/>
      <c r="F131"/>
      <c r="G131"/>
      <c r="H131"/>
      <c r="I131"/>
      <c r="J131"/>
    </row>
    <row r="132" spans="1:10" ht="15">
      <c r="A132" s="179" t="s">
        <v>107</v>
      </c>
      <c r="B132" s="180">
        <v>22520425.450000003</v>
      </c>
      <c r="C132"/>
      <c r="D132" s="181">
        <v>0.1662081049418834</v>
      </c>
      <c r="E132"/>
      <c r="F132"/>
      <c r="G132"/>
      <c r="H132"/>
      <c r="I132"/>
      <c r="J132"/>
    </row>
    <row r="133" spans="1:10" ht="15" hidden="1">
      <c r="A133" s="182" t="s">
        <v>108</v>
      </c>
      <c r="B133" s="183">
        <v>151698121.69</v>
      </c>
      <c r="C133"/>
      <c r="D133"/>
      <c r="E133"/>
      <c r="F133"/>
      <c r="G133"/>
      <c r="H133"/>
      <c r="I133"/>
      <c r="J133"/>
    </row>
    <row r="134" spans="1:10" ht="15">
      <c r="A134" s="184" t="s">
        <v>109</v>
      </c>
      <c r="B134" s="185">
        <v>613448.52</v>
      </c>
      <c r="C134"/>
      <c r="D134"/>
      <c r="E134"/>
      <c r="F134"/>
      <c r="G134"/>
      <c r="H134"/>
      <c r="I134"/>
      <c r="J134"/>
    </row>
    <row r="135" spans="1:10" ht="15">
      <c r="A135" s="186" t="s">
        <v>110</v>
      </c>
      <c r="B135" s="187">
        <v>27479600</v>
      </c>
      <c r="C135"/>
      <c r="D135"/>
      <c r="E135"/>
      <c r="F135"/>
      <c r="G135"/>
      <c r="H135" s="235"/>
      <c r="I135"/>
      <c r="J135"/>
    </row>
    <row r="136" spans="1:10" ht="15">
      <c r="A136" s="188" t="s">
        <v>111</v>
      </c>
      <c r="B136" s="189">
        <v>179791170.21</v>
      </c>
      <c r="C136"/>
      <c r="D136"/>
      <c r="E136"/>
      <c r="F136"/>
      <c r="G136"/>
      <c r="H136"/>
      <c r="I136"/>
      <c r="J136"/>
    </row>
    <row r="140" spans="1:6" ht="15">
      <c r="A140" s="190" t="s">
        <v>112</v>
      </c>
      <c r="B140" s="191" t="s">
        <v>113</v>
      </c>
      <c r="C140" s="191">
        <v>4.85</v>
      </c>
      <c r="D140" s="192" t="s">
        <v>114</v>
      </c>
      <c r="E140" s="193">
        <f>C140/12</f>
        <v>0.4041666666666666</v>
      </c>
      <c r="F140" s="194"/>
    </row>
    <row r="141" spans="1:6" ht="15">
      <c r="A141" s="190"/>
      <c r="B141" s="195" t="s">
        <v>115</v>
      </c>
      <c r="C141" s="191" t="s">
        <v>116</v>
      </c>
      <c r="D141" s="192"/>
      <c r="E141" s="193"/>
      <c r="F141" s="194"/>
    </row>
    <row r="142" spans="1:6" ht="15">
      <c r="A142" s="196">
        <v>44562</v>
      </c>
      <c r="B142" s="197">
        <v>0.54</v>
      </c>
      <c r="C142" s="197">
        <f>E140</f>
        <v>0.4041666666666666</v>
      </c>
      <c r="D142" s="197">
        <f aca="true" t="shared" si="0" ref="D142:D153">B142+C142</f>
        <v>0.9441666666666666</v>
      </c>
      <c r="E142">
        <f>D142</f>
        <v>0.9441666666666666</v>
      </c>
      <c r="F142"/>
    </row>
    <row r="143" spans="1:6" ht="15">
      <c r="A143" s="196">
        <v>44593</v>
      </c>
      <c r="B143" s="197">
        <v>1.01</v>
      </c>
      <c r="C143" s="197">
        <f>E140</f>
        <v>0.4041666666666666</v>
      </c>
      <c r="D143" s="197">
        <f t="shared" si="0"/>
        <v>1.4141666666666666</v>
      </c>
      <c r="E143">
        <f aca="true" t="shared" si="1" ref="E143:E153">(E142*D143%)+E142+D143</f>
        <v>2.371685423611111</v>
      </c>
      <c r="F143">
        <f>(B142*B143%)+B142+B143</f>
        <v>1.5554540000000001</v>
      </c>
    </row>
    <row r="144" spans="1:6" ht="15">
      <c r="A144" s="196">
        <v>44621</v>
      </c>
      <c r="B144" s="197">
        <v>1.62</v>
      </c>
      <c r="C144" s="197">
        <f>E140</f>
        <v>0.4041666666666666</v>
      </c>
      <c r="D144" s="197">
        <f t="shared" si="0"/>
        <v>2.024166666666667</v>
      </c>
      <c r="E144">
        <f t="shared" si="1"/>
        <v>4.443858956060707</v>
      </c>
      <c r="F144">
        <f aca="true" t="shared" si="2" ref="F144:F153">(F143*B144%)+F143+B144</f>
        <v>3.2006523548000003</v>
      </c>
    </row>
    <row r="145" spans="1:6" ht="15">
      <c r="A145" s="196">
        <v>44652</v>
      </c>
      <c r="B145" s="197">
        <v>1.06</v>
      </c>
      <c r="C145" s="197">
        <f>E140</f>
        <v>0.4041666666666666</v>
      </c>
      <c r="D145" s="197">
        <f t="shared" si="0"/>
        <v>1.4641666666666666</v>
      </c>
      <c r="E145">
        <f t="shared" si="1"/>
        <v>5.973091124275696</v>
      </c>
      <c r="F145">
        <f t="shared" si="2"/>
        <v>4.294579269760881</v>
      </c>
    </row>
    <row r="146" spans="1:6" ht="15">
      <c r="A146" s="196">
        <v>44682</v>
      </c>
      <c r="B146" s="197">
        <v>0.47</v>
      </c>
      <c r="C146" s="197">
        <f>E140</f>
        <v>0.4041666666666666</v>
      </c>
      <c r="D146" s="197">
        <f t="shared" si="0"/>
        <v>0.8741666666666665</v>
      </c>
      <c r="E146">
        <f t="shared" si="1"/>
        <v>6.899472562520406</v>
      </c>
      <c r="F146">
        <f t="shared" si="2"/>
        <v>4.784763792328757</v>
      </c>
    </row>
    <row r="147" spans="1:6" ht="15">
      <c r="A147" s="196">
        <v>44713</v>
      </c>
      <c r="B147" s="197">
        <v>0.67</v>
      </c>
      <c r="C147" s="197">
        <f>E140</f>
        <v>0.4041666666666666</v>
      </c>
      <c r="D147" s="197">
        <f t="shared" si="0"/>
        <v>1.0741666666666667</v>
      </c>
      <c r="E147">
        <f t="shared" si="1"/>
        <v>8.04775106362948</v>
      </c>
      <c r="F147">
        <f t="shared" si="2"/>
        <v>5.4868217097373595</v>
      </c>
    </row>
    <row r="148" spans="1:6" ht="15">
      <c r="A148" s="196">
        <v>44743</v>
      </c>
      <c r="B148" s="197">
        <v>-0.68</v>
      </c>
      <c r="C148" s="197">
        <f>E140</f>
        <v>0.4041666666666666</v>
      </c>
      <c r="D148" s="197">
        <f t="shared" si="0"/>
        <v>-0.27583333333333343</v>
      </c>
      <c r="E148">
        <f t="shared" si="1"/>
        <v>7.749719350278968</v>
      </c>
      <c r="F148">
        <f t="shared" si="2"/>
        <v>4.769511322111145</v>
      </c>
    </row>
    <row r="149" spans="1:6" ht="15">
      <c r="A149" s="196">
        <v>44774</v>
      </c>
      <c r="B149" s="197">
        <v>-0.36</v>
      </c>
      <c r="C149" s="197">
        <f>E140</f>
        <v>0.4041666666666666</v>
      </c>
      <c r="D149" s="197">
        <f t="shared" si="0"/>
        <v>0.04416666666666663</v>
      </c>
      <c r="E149">
        <f t="shared" si="1"/>
        <v>7.7973088096586745</v>
      </c>
      <c r="F149">
        <f t="shared" si="2"/>
        <v>4.392341081351545</v>
      </c>
    </row>
    <row r="150" spans="1:6" ht="15">
      <c r="A150" s="196">
        <v>44805</v>
      </c>
      <c r="B150" s="197">
        <v>-0.19</v>
      </c>
      <c r="C150" s="197">
        <f>E140</f>
        <v>0.4041666666666666</v>
      </c>
      <c r="D150" s="197">
        <f t="shared" si="0"/>
        <v>0.21416666666666662</v>
      </c>
      <c r="E150">
        <f t="shared" si="1"/>
        <v>8.028174712692694</v>
      </c>
      <c r="F150">
        <f t="shared" si="2"/>
        <v>4.193995633296977</v>
      </c>
    </row>
    <row r="151" spans="1:6" ht="15">
      <c r="A151" s="196">
        <v>44835</v>
      </c>
      <c r="B151" s="197"/>
      <c r="C151" s="197">
        <f>E140</f>
        <v>0.4041666666666666</v>
      </c>
      <c r="D151" s="197">
        <f t="shared" si="0"/>
        <v>0.4041666666666666</v>
      </c>
      <c r="E151">
        <f t="shared" si="1"/>
        <v>8.464788585489828</v>
      </c>
      <c r="F151">
        <f t="shared" si="2"/>
        <v>4.193995633296977</v>
      </c>
    </row>
    <row r="152" spans="1:6" ht="15">
      <c r="A152" s="196">
        <v>44866</v>
      </c>
      <c r="B152" s="197"/>
      <c r="C152" s="197">
        <f>E140</f>
        <v>0.4041666666666666</v>
      </c>
      <c r="D152" s="197">
        <f t="shared" si="0"/>
        <v>0.4041666666666666</v>
      </c>
      <c r="E152">
        <f t="shared" si="1"/>
        <v>8.903167106022849</v>
      </c>
      <c r="F152">
        <f t="shared" si="2"/>
        <v>4.193995633296977</v>
      </c>
    </row>
    <row r="153" spans="1:6" ht="15">
      <c r="A153" s="196">
        <v>44896</v>
      </c>
      <c r="B153" s="197"/>
      <c r="C153" s="197">
        <f>E140</f>
        <v>0.4041666666666666</v>
      </c>
      <c r="D153" s="197">
        <f t="shared" si="0"/>
        <v>0.4041666666666666</v>
      </c>
      <c r="E153">
        <f t="shared" si="1"/>
        <v>9.34331740640969</v>
      </c>
      <c r="F153">
        <f t="shared" si="2"/>
        <v>4.193995633296977</v>
      </c>
    </row>
    <row r="154" spans="1:6" ht="15">
      <c r="A154"/>
      <c r="B154"/>
      <c r="C154"/>
      <c r="D154"/>
      <c r="E154"/>
      <c r="F154"/>
    </row>
    <row r="155" spans="1:6" ht="15">
      <c r="A155"/>
      <c r="B155"/>
      <c r="C155">
        <f>SUM(C142:C154)</f>
        <v>4.8500000000000005</v>
      </c>
      <c r="D155"/>
      <c r="E155"/>
      <c r="F155">
        <f>SUM(F143:F153)</f>
        <v>45.260106063277604</v>
      </c>
    </row>
  </sheetData>
  <sheetProtection selectLockedCells="1" selectUnlockedCells="1"/>
  <mergeCells count="112">
    <mergeCell ref="A3:H3"/>
    <mergeCell ref="A4:I4"/>
    <mergeCell ref="A64:H64"/>
    <mergeCell ref="A140:A141"/>
    <mergeCell ref="D140:D141"/>
    <mergeCell ref="E140:E141"/>
    <mergeCell ref="F140:F141"/>
    <mergeCell ref="C55:E55"/>
    <mergeCell ref="A55:B55"/>
    <mergeCell ref="D118:E118"/>
    <mergeCell ref="F118:G118"/>
    <mergeCell ref="H118:I118"/>
    <mergeCell ref="D120:E120"/>
    <mergeCell ref="F120:G120"/>
    <mergeCell ref="H120:I120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D111:E111"/>
    <mergeCell ref="F111:G111"/>
    <mergeCell ref="H111:I111"/>
    <mergeCell ref="D113:E113"/>
    <mergeCell ref="F113:G113"/>
    <mergeCell ref="H113:I113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A61:B61"/>
    <mergeCell ref="C61:F61"/>
    <mergeCell ref="G61:H61"/>
    <mergeCell ref="A58:B59"/>
    <mergeCell ref="C58:D59"/>
    <mergeCell ref="E58:E59"/>
    <mergeCell ref="F58:F59"/>
    <mergeCell ref="G58:G59"/>
    <mergeCell ref="A60:B60"/>
    <mergeCell ref="C60:F60"/>
    <mergeCell ref="G60:H60"/>
    <mergeCell ref="HU53:HZ53"/>
    <mergeCell ref="IC53:IH53"/>
    <mergeCell ref="IK53:IP53"/>
    <mergeCell ref="F55:H55"/>
    <mergeCell ref="FY53:GD53"/>
    <mergeCell ref="GG53:GL53"/>
    <mergeCell ref="GO53:GT53"/>
    <mergeCell ref="HE53:HJ53"/>
    <mergeCell ref="HM53:HR53"/>
    <mergeCell ref="EC53:EH53"/>
    <mergeCell ref="EK53:EP53"/>
    <mergeCell ref="ES53:EX53"/>
    <mergeCell ref="FA53:FF53"/>
    <mergeCell ref="FI53:FN53"/>
    <mergeCell ref="FQ53:FV53"/>
    <mergeCell ref="CO53:CT53"/>
    <mergeCell ref="CW53:DB53"/>
    <mergeCell ref="DE53:DJ53"/>
    <mergeCell ref="DM53:DR53"/>
    <mergeCell ref="DU53:DZ53"/>
    <mergeCell ref="GW53:HB53"/>
    <mergeCell ref="AS53:AX53"/>
    <mergeCell ref="BA53:BF53"/>
    <mergeCell ref="BI53:BN53"/>
    <mergeCell ref="BQ53:BV53"/>
    <mergeCell ref="BY53:CD53"/>
    <mergeCell ref="CG53:CL53"/>
    <mergeCell ref="A54:B54"/>
    <mergeCell ref="I53:J53"/>
    <mergeCell ref="M53:R53"/>
    <mergeCell ref="U53:Z53"/>
    <mergeCell ref="AC53:AH53"/>
    <mergeCell ref="AK53:AP53"/>
    <mergeCell ref="A53:F53"/>
    <mergeCell ref="A38:H38"/>
    <mergeCell ref="A45:F45"/>
    <mergeCell ref="A46:F46"/>
    <mergeCell ref="A47:H47"/>
    <mergeCell ref="A51:H51"/>
    <mergeCell ref="A23:B23"/>
    <mergeCell ref="A32:H32"/>
    <mergeCell ref="A33:B33"/>
    <mergeCell ref="E33:F33"/>
    <mergeCell ref="F31:G31"/>
    <mergeCell ref="A34:B34"/>
    <mergeCell ref="E34:F34"/>
    <mergeCell ref="E23:F23"/>
    <mergeCell ref="A30:B30"/>
    <mergeCell ref="E19:F19"/>
    <mergeCell ref="A19:B19"/>
    <mergeCell ref="A7:H7"/>
    <mergeCell ref="A8:H8"/>
    <mergeCell ref="A9:C9"/>
    <mergeCell ref="E9:H9"/>
    <mergeCell ref="A10:B10"/>
    <mergeCell ref="E10:F10"/>
  </mergeCells>
  <printOptions horizontalCentered="1"/>
  <pageMargins left="0.35433070866141736" right="0.15748031496062992" top="0.2362204724409449" bottom="0.11" header="0.5118110236220472" footer="0.07"/>
  <pageSetup fitToHeight="1" fitToWidth="1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CambePrevidencia</dc:creator>
  <cp:keywords/>
  <dc:description/>
  <cp:lastModifiedBy>Cambé Previdência</cp:lastModifiedBy>
  <cp:lastPrinted>2022-09-12T14:03:03Z</cp:lastPrinted>
  <dcterms:created xsi:type="dcterms:W3CDTF">2016-04-05T20:05:57Z</dcterms:created>
  <dcterms:modified xsi:type="dcterms:W3CDTF">2022-10-10T13:25:01Z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